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icks\Desktop\PM2.5 Update MOVES\EmissionInventoryOutput_reports\EmissionInventoryOutput_reports\"/>
    </mc:Choice>
  </mc:AlternateContent>
  <bookViews>
    <workbookView minimized="1" xWindow="0" yWindow="0" windowWidth="19200" windowHeight="11460" activeTab="5"/>
  </bookViews>
  <sheets>
    <sheet name="SummaryReportBody" sheetId="1" r:id="rId1"/>
    <sheet name="Header2034" sheetId="5" r:id="rId2"/>
    <sheet name="results" sheetId="3" r:id="rId3"/>
    <sheet name="Ozone_cal" sheetId="4" r:id="rId4"/>
    <sheet name="Ozon2report" sheetId="6" r:id="rId5"/>
    <sheet name="PM25" sheetId="7" r:id="rId6"/>
  </sheets>
  <definedNames>
    <definedName name="LOCAL_MYSQL_DATE_FORMAT" localSheetId="5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4">Ozon2report!$A$1:$J$27</definedName>
    <definedName name="_xlnm.Print_Area" localSheetId="5">'PM25'!$A$1:$O$28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7" l="1"/>
  <c r="G29" i="7"/>
  <c r="H29" i="7"/>
  <c r="I29" i="7"/>
  <c r="E29" i="7"/>
  <c r="D29" i="7"/>
  <c r="F29" i="6"/>
  <c r="G29" i="6"/>
  <c r="E29" i="6"/>
  <c r="D29" i="6"/>
  <c r="A4" i="7" l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5" i="6"/>
  <c r="A4" i="6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K31" i="1" l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H25" i="1"/>
  <c r="J27" i="3" s="1"/>
  <c r="E27" i="6" s="1"/>
  <c r="I27" i="6" s="1"/>
  <c r="G25" i="1"/>
  <c r="H27" i="3" s="1"/>
  <c r="F25" i="1"/>
  <c r="G27" i="3" s="1"/>
  <c r="E25" i="1"/>
  <c r="F27" i="3" s="1"/>
  <c r="D25" i="1"/>
  <c r="E27" i="3" s="1"/>
  <c r="A25" i="1"/>
  <c r="H24" i="1"/>
  <c r="J26" i="3" s="1"/>
  <c r="E26" i="6" s="1"/>
  <c r="I26" i="6" s="1"/>
  <c r="G24" i="1"/>
  <c r="H26" i="3" s="1"/>
  <c r="F24" i="1"/>
  <c r="G26" i="3" s="1"/>
  <c r="E24" i="1"/>
  <c r="F26" i="3" s="1"/>
  <c r="D24" i="1"/>
  <c r="E26" i="3" s="1"/>
  <c r="A24" i="1"/>
  <c r="H23" i="1"/>
  <c r="J25" i="3" s="1"/>
  <c r="E25" i="6" s="1"/>
  <c r="I25" i="6" s="1"/>
  <c r="G23" i="1"/>
  <c r="H25" i="3" s="1"/>
  <c r="F23" i="1"/>
  <c r="G25" i="3" s="1"/>
  <c r="E23" i="1"/>
  <c r="F25" i="3" s="1"/>
  <c r="D23" i="1"/>
  <c r="E25" i="3" s="1"/>
  <c r="A23" i="1"/>
  <c r="H22" i="1"/>
  <c r="J24" i="3" s="1"/>
  <c r="E24" i="6" s="1"/>
  <c r="I24" i="6" s="1"/>
  <c r="G22" i="1"/>
  <c r="H24" i="3" s="1"/>
  <c r="F22" i="1"/>
  <c r="G24" i="3" s="1"/>
  <c r="E22" i="1"/>
  <c r="F24" i="3" s="1"/>
  <c r="D22" i="1"/>
  <c r="E24" i="3" s="1"/>
  <c r="A22" i="1"/>
  <c r="H21" i="1"/>
  <c r="J23" i="3" s="1"/>
  <c r="E23" i="6" s="1"/>
  <c r="I23" i="6" s="1"/>
  <c r="G21" i="1"/>
  <c r="H23" i="3" s="1"/>
  <c r="F21" i="1"/>
  <c r="G23" i="3" s="1"/>
  <c r="E21" i="1"/>
  <c r="F23" i="3" s="1"/>
  <c r="D21" i="1"/>
  <c r="E23" i="3" s="1"/>
  <c r="A21" i="1"/>
  <c r="H20" i="1"/>
  <c r="J22" i="3" s="1"/>
  <c r="E22" i="6" s="1"/>
  <c r="I22" i="6" s="1"/>
  <c r="G20" i="1"/>
  <c r="H22" i="3" s="1"/>
  <c r="F20" i="1"/>
  <c r="G22" i="3" s="1"/>
  <c r="E20" i="1"/>
  <c r="F22" i="3" s="1"/>
  <c r="D20" i="1"/>
  <c r="E22" i="3" s="1"/>
  <c r="A20" i="1"/>
  <c r="H19" i="1"/>
  <c r="J21" i="3" s="1"/>
  <c r="E21" i="6" s="1"/>
  <c r="I21" i="6" s="1"/>
  <c r="G19" i="1"/>
  <c r="H21" i="3" s="1"/>
  <c r="F19" i="1"/>
  <c r="G21" i="3" s="1"/>
  <c r="E19" i="1"/>
  <c r="F21" i="3" s="1"/>
  <c r="D19" i="1"/>
  <c r="E21" i="3" s="1"/>
  <c r="A19" i="1"/>
  <c r="H18" i="1"/>
  <c r="J20" i="3" s="1"/>
  <c r="E20" i="6" s="1"/>
  <c r="I20" i="6" s="1"/>
  <c r="G18" i="1"/>
  <c r="H20" i="3" s="1"/>
  <c r="F18" i="1"/>
  <c r="G20" i="3" s="1"/>
  <c r="E18" i="1"/>
  <c r="F20" i="3" s="1"/>
  <c r="D18" i="1"/>
  <c r="E20" i="3" s="1"/>
  <c r="A18" i="1"/>
  <c r="H17" i="1"/>
  <c r="J19" i="3" s="1"/>
  <c r="E19" i="6" s="1"/>
  <c r="I19" i="6" s="1"/>
  <c r="G17" i="1"/>
  <c r="H19" i="3" s="1"/>
  <c r="F17" i="1"/>
  <c r="G19" i="3" s="1"/>
  <c r="E17" i="1"/>
  <c r="F19" i="3" s="1"/>
  <c r="D17" i="1"/>
  <c r="E19" i="3" s="1"/>
  <c r="A17" i="1"/>
  <c r="H16" i="1"/>
  <c r="J18" i="3" s="1"/>
  <c r="E18" i="6" s="1"/>
  <c r="I18" i="6" s="1"/>
  <c r="G16" i="1"/>
  <c r="H18" i="3" s="1"/>
  <c r="F16" i="1"/>
  <c r="G18" i="3" s="1"/>
  <c r="E16" i="1"/>
  <c r="F18" i="3" s="1"/>
  <c r="D16" i="1"/>
  <c r="E18" i="3" s="1"/>
  <c r="A16" i="1"/>
  <c r="H15" i="1"/>
  <c r="J17" i="3" s="1"/>
  <c r="E17" i="6" s="1"/>
  <c r="I17" i="6" s="1"/>
  <c r="G15" i="1"/>
  <c r="H17" i="3" s="1"/>
  <c r="F15" i="1"/>
  <c r="G17" i="3" s="1"/>
  <c r="E15" i="1"/>
  <c r="F17" i="3" s="1"/>
  <c r="D15" i="1"/>
  <c r="E17" i="3" s="1"/>
  <c r="A15" i="1"/>
  <c r="H14" i="1"/>
  <c r="J16" i="3" s="1"/>
  <c r="E16" i="6" s="1"/>
  <c r="I16" i="6" s="1"/>
  <c r="G14" i="1"/>
  <c r="H16" i="3" s="1"/>
  <c r="F14" i="1"/>
  <c r="G16" i="3" s="1"/>
  <c r="E14" i="1"/>
  <c r="F16" i="3" s="1"/>
  <c r="D14" i="1"/>
  <c r="E16" i="3" s="1"/>
  <c r="A14" i="1"/>
  <c r="H13" i="1"/>
  <c r="J15" i="3" s="1"/>
  <c r="E15" i="6" s="1"/>
  <c r="I15" i="6" s="1"/>
  <c r="G13" i="1"/>
  <c r="H15" i="3" s="1"/>
  <c r="F13" i="1"/>
  <c r="G15" i="3" s="1"/>
  <c r="E13" i="1"/>
  <c r="F15" i="3" s="1"/>
  <c r="D13" i="1"/>
  <c r="E15" i="3" s="1"/>
  <c r="A13" i="1"/>
  <c r="H12" i="1"/>
  <c r="J14" i="3" s="1"/>
  <c r="E14" i="6" s="1"/>
  <c r="I14" i="6" s="1"/>
  <c r="G12" i="1"/>
  <c r="H14" i="3" s="1"/>
  <c r="F12" i="1"/>
  <c r="G14" i="3" s="1"/>
  <c r="E12" i="1"/>
  <c r="F14" i="3" s="1"/>
  <c r="D12" i="1"/>
  <c r="E14" i="3" s="1"/>
  <c r="A12" i="1"/>
  <c r="H11" i="1"/>
  <c r="J13" i="3" s="1"/>
  <c r="E13" i="6" s="1"/>
  <c r="I13" i="6" s="1"/>
  <c r="G11" i="1"/>
  <c r="H13" i="3" s="1"/>
  <c r="F11" i="1"/>
  <c r="G13" i="3" s="1"/>
  <c r="E11" i="1"/>
  <c r="F13" i="3" s="1"/>
  <c r="D11" i="1"/>
  <c r="E13" i="3" s="1"/>
  <c r="A11" i="1"/>
  <c r="H10" i="1"/>
  <c r="J12" i="3" s="1"/>
  <c r="E12" i="6" s="1"/>
  <c r="I12" i="6" s="1"/>
  <c r="G10" i="1"/>
  <c r="H12" i="3" s="1"/>
  <c r="F10" i="1"/>
  <c r="G12" i="3" s="1"/>
  <c r="E10" i="1"/>
  <c r="F12" i="3" s="1"/>
  <c r="D10" i="1"/>
  <c r="E12" i="3" s="1"/>
  <c r="A10" i="1"/>
  <c r="H9" i="1"/>
  <c r="J11" i="3" s="1"/>
  <c r="E11" i="6" s="1"/>
  <c r="I11" i="6" s="1"/>
  <c r="G9" i="1"/>
  <c r="H11" i="3" s="1"/>
  <c r="F9" i="1"/>
  <c r="G11" i="3" s="1"/>
  <c r="E9" i="1"/>
  <c r="F11" i="3" s="1"/>
  <c r="D9" i="1"/>
  <c r="E11" i="3" s="1"/>
  <c r="A9" i="1"/>
  <c r="H8" i="1"/>
  <c r="J10" i="3" s="1"/>
  <c r="E10" i="6" s="1"/>
  <c r="I10" i="6" s="1"/>
  <c r="G8" i="1"/>
  <c r="H10" i="3" s="1"/>
  <c r="F8" i="1"/>
  <c r="G10" i="3" s="1"/>
  <c r="E8" i="1"/>
  <c r="F10" i="3" s="1"/>
  <c r="D8" i="1"/>
  <c r="E10" i="3" s="1"/>
  <c r="A8" i="1"/>
  <c r="H7" i="1"/>
  <c r="J9" i="3" s="1"/>
  <c r="E9" i="6" s="1"/>
  <c r="I9" i="6" s="1"/>
  <c r="G7" i="1"/>
  <c r="H9" i="3" s="1"/>
  <c r="F7" i="1"/>
  <c r="G9" i="3" s="1"/>
  <c r="E7" i="1"/>
  <c r="F9" i="3" s="1"/>
  <c r="D7" i="1"/>
  <c r="E9" i="3" s="1"/>
  <c r="A7" i="1"/>
  <c r="H6" i="1"/>
  <c r="J8" i="3" s="1"/>
  <c r="E8" i="6" s="1"/>
  <c r="I8" i="6" s="1"/>
  <c r="G6" i="1"/>
  <c r="H8" i="3" s="1"/>
  <c r="F6" i="1"/>
  <c r="G8" i="3" s="1"/>
  <c r="E6" i="1"/>
  <c r="F8" i="3" s="1"/>
  <c r="D6" i="1"/>
  <c r="E8" i="3" s="1"/>
  <c r="A6" i="1"/>
  <c r="H5" i="1"/>
  <c r="J7" i="3" s="1"/>
  <c r="E7" i="6" s="1"/>
  <c r="I7" i="6" s="1"/>
  <c r="G5" i="1"/>
  <c r="H7" i="3" s="1"/>
  <c r="F5" i="1"/>
  <c r="G7" i="3" s="1"/>
  <c r="E5" i="1"/>
  <c r="F7" i="3" s="1"/>
  <c r="D5" i="1"/>
  <c r="E7" i="3" s="1"/>
  <c r="A5" i="1"/>
  <c r="H4" i="1"/>
  <c r="J6" i="3" s="1"/>
  <c r="E6" i="6" s="1"/>
  <c r="I6" i="6" s="1"/>
  <c r="G4" i="1"/>
  <c r="H6" i="3" s="1"/>
  <c r="F4" i="1"/>
  <c r="G6" i="3" s="1"/>
  <c r="E4" i="1"/>
  <c r="F6" i="3" s="1"/>
  <c r="D4" i="1"/>
  <c r="E6" i="3" s="1"/>
  <c r="A4" i="1"/>
  <c r="H3" i="1"/>
  <c r="J5" i="3" s="1"/>
  <c r="E5" i="6" s="1"/>
  <c r="I5" i="6" s="1"/>
  <c r="G3" i="1"/>
  <c r="H5" i="3" s="1"/>
  <c r="F3" i="1"/>
  <c r="G5" i="3" s="1"/>
  <c r="E3" i="1"/>
  <c r="F5" i="3" s="1"/>
  <c r="D3" i="1"/>
  <c r="E5" i="3" s="1"/>
  <c r="A3" i="1"/>
  <c r="H2" i="1"/>
  <c r="J4" i="3" s="1"/>
  <c r="E4" i="6" s="1"/>
  <c r="I4" i="6" s="1"/>
  <c r="G2" i="1"/>
  <c r="H4" i="3" s="1"/>
  <c r="F2" i="1"/>
  <c r="G4" i="3" s="1"/>
  <c r="E2" i="1"/>
  <c r="F4" i="3" s="1"/>
  <c r="D2" i="1"/>
  <c r="E4" i="3" s="1"/>
  <c r="A2" i="1"/>
  <c r="B31" i="1" s="1"/>
  <c r="C31" i="1" s="1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D8" i="6" l="1"/>
  <c r="H8" i="6" s="1"/>
  <c r="D8" i="7"/>
  <c r="J8" i="7" s="1"/>
  <c r="D10" i="6"/>
  <c r="H10" i="6" s="1"/>
  <c r="D10" i="7"/>
  <c r="J10" i="7" s="1"/>
  <c r="D21" i="6"/>
  <c r="H21" i="6" s="1"/>
  <c r="D21" i="7"/>
  <c r="J21" i="7" s="1"/>
  <c r="D25" i="6"/>
  <c r="H25" i="6" s="1"/>
  <c r="D25" i="7"/>
  <c r="J25" i="7" s="1"/>
  <c r="D4" i="6"/>
  <c r="H4" i="6" s="1"/>
  <c r="D4" i="7"/>
  <c r="J4" i="7" s="1"/>
  <c r="D12" i="6"/>
  <c r="H12" i="6" s="1"/>
  <c r="D12" i="7"/>
  <c r="J12" i="7" s="1"/>
  <c r="D16" i="6"/>
  <c r="H16" i="6" s="1"/>
  <c r="D16" i="7"/>
  <c r="J16" i="7" s="1"/>
  <c r="D20" i="6"/>
  <c r="H20" i="6" s="1"/>
  <c r="D20" i="7"/>
  <c r="J20" i="7" s="1"/>
  <c r="D24" i="6"/>
  <c r="H24" i="6" s="1"/>
  <c r="D24" i="7"/>
  <c r="J24" i="7" s="1"/>
  <c r="D7" i="6"/>
  <c r="H7" i="6" s="1"/>
  <c r="D7" i="7"/>
  <c r="J7" i="7" s="1"/>
  <c r="D11" i="6"/>
  <c r="H11" i="6" s="1"/>
  <c r="D11" i="7"/>
  <c r="J11" i="7" s="1"/>
  <c r="D15" i="6"/>
  <c r="H15" i="6" s="1"/>
  <c r="D15" i="7"/>
  <c r="J15" i="7" s="1"/>
  <c r="D19" i="6"/>
  <c r="H19" i="6" s="1"/>
  <c r="D19" i="7"/>
  <c r="J19" i="7" s="1"/>
  <c r="D23" i="6"/>
  <c r="H23" i="6" s="1"/>
  <c r="D23" i="7"/>
  <c r="J23" i="7" s="1"/>
  <c r="D27" i="6"/>
  <c r="H27" i="6" s="1"/>
  <c r="D27" i="7"/>
  <c r="J27" i="7" s="1"/>
  <c r="D6" i="6"/>
  <c r="H6" i="6" s="1"/>
  <c r="J6" i="6" s="1"/>
  <c r="D6" i="7"/>
  <c r="J6" i="7" s="1"/>
  <c r="D14" i="6"/>
  <c r="H14" i="6" s="1"/>
  <c r="D14" i="7"/>
  <c r="J14" i="7" s="1"/>
  <c r="D18" i="6"/>
  <c r="H18" i="6" s="1"/>
  <c r="D18" i="7"/>
  <c r="J18" i="7" s="1"/>
  <c r="D22" i="6"/>
  <c r="H22" i="6" s="1"/>
  <c r="D22" i="7"/>
  <c r="J22" i="7" s="1"/>
  <c r="D26" i="6"/>
  <c r="H26" i="6" s="1"/>
  <c r="D26" i="7"/>
  <c r="J26" i="7" s="1"/>
  <c r="D5" i="6"/>
  <c r="H5" i="6" s="1"/>
  <c r="D5" i="7"/>
  <c r="J5" i="7" s="1"/>
  <c r="D9" i="6"/>
  <c r="H9" i="6" s="1"/>
  <c r="D9" i="7"/>
  <c r="J9" i="7" s="1"/>
  <c r="D13" i="6"/>
  <c r="H13" i="6" s="1"/>
  <c r="D13" i="7"/>
  <c r="J13" i="7" s="1"/>
  <c r="D17" i="6"/>
  <c r="H17" i="6" s="1"/>
  <c r="D17" i="7"/>
  <c r="J17" i="7" s="1"/>
  <c r="I15" i="3"/>
  <c r="E15" i="7" s="1"/>
  <c r="K15" i="7" s="1"/>
  <c r="I22" i="3"/>
  <c r="E22" i="7" s="1"/>
  <c r="K22" i="7" s="1"/>
  <c r="J10" i="6"/>
  <c r="I25" i="3"/>
  <c r="E25" i="7" s="1"/>
  <c r="K25" i="7" s="1"/>
  <c r="I18" i="3"/>
  <c r="E18" i="7" s="1"/>
  <c r="K18" i="7" s="1"/>
  <c r="I8" i="3"/>
  <c r="E8" i="7" s="1"/>
  <c r="K8" i="7" s="1"/>
  <c r="I16" i="3"/>
  <c r="E16" i="7" s="1"/>
  <c r="K16" i="7" s="1"/>
  <c r="I7" i="3"/>
  <c r="E7" i="7" s="1"/>
  <c r="K7" i="7" s="1"/>
  <c r="I17" i="3"/>
  <c r="E17" i="7" s="1"/>
  <c r="K17" i="7" s="1"/>
  <c r="I4" i="3"/>
  <c r="E4" i="7" s="1"/>
  <c r="K4" i="7" s="1"/>
  <c r="I23" i="3"/>
  <c r="E23" i="7" s="1"/>
  <c r="K23" i="7" s="1"/>
  <c r="I6" i="3"/>
  <c r="E6" i="7" s="1"/>
  <c r="K6" i="7" s="1"/>
  <c r="I14" i="3"/>
  <c r="E14" i="7" s="1"/>
  <c r="K14" i="7" s="1"/>
  <c r="I26" i="3"/>
  <c r="E26" i="7" s="1"/>
  <c r="K26" i="7" s="1"/>
  <c r="I10" i="3"/>
  <c r="E10" i="7" s="1"/>
  <c r="K10" i="7" s="1"/>
  <c r="I24" i="3"/>
  <c r="E24" i="7" s="1"/>
  <c r="K24" i="7" s="1"/>
  <c r="A4" i="3"/>
  <c r="AC4" i="3" s="1"/>
  <c r="AD4" i="3" s="1"/>
  <c r="I9" i="3"/>
  <c r="E9" i="7" s="1"/>
  <c r="K9" i="7" s="1"/>
  <c r="I11" i="3"/>
  <c r="E11" i="7" s="1"/>
  <c r="K11" i="7" s="1"/>
  <c r="I19" i="3"/>
  <c r="E19" i="7" s="1"/>
  <c r="K19" i="7" s="1"/>
  <c r="I27" i="3"/>
  <c r="E27" i="7" s="1"/>
  <c r="K27" i="7" s="1"/>
  <c r="I12" i="3"/>
  <c r="E12" i="7" s="1"/>
  <c r="K12" i="7" s="1"/>
  <c r="I20" i="3"/>
  <c r="E20" i="7" s="1"/>
  <c r="K20" i="7" s="1"/>
  <c r="I5" i="3"/>
  <c r="E5" i="7" s="1"/>
  <c r="K5" i="7" s="1"/>
  <c r="I13" i="3"/>
  <c r="E13" i="7" s="1"/>
  <c r="K13" i="7" s="1"/>
  <c r="I21" i="3"/>
  <c r="E21" i="7" s="1"/>
  <c r="K21" i="7" s="1"/>
  <c r="L6" i="7" l="1"/>
  <c r="L12" i="7"/>
  <c r="D4" i="3"/>
  <c r="M4" i="7" s="1"/>
  <c r="N4" i="7" s="1"/>
  <c r="O4" i="7" l="1"/>
  <c r="L4" i="3"/>
  <c r="M4" i="3"/>
  <c r="K4" i="3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C3" i="4"/>
  <c r="A3" i="4"/>
  <c r="B3" i="4"/>
  <c r="A1" i="4" l="1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A5" i="3" l="1"/>
  <c r="AC5" i="3" s="1"/>
  <c r="A6" i="3"/>
  <c r="AC6" i="3" s="1"/>
  <c r="AD6" i="3" s="1"/>
  <c r="D6" i="3" s="1"/>
  <c r="M6" i="7" s="1"/>
  <c r="A7" i="3"/>
  <c r="AC7" i="3" s="1"/>
  <c r="AD7" i="3" s="1"/>
  <c r="D7" i="3" s="1"/>
  <c r="M7" i="7" s="1"/>
  <c r="A8" i="3"/>
  <c r="AC8" i="3" s="1"/>
  <c r="AD8" i="3" s="1"/>
  <c r="D8" i="3" s="1"/>
  <c r="M8" i="7" s="1"/>
  <c r="A9" i="3"/>
  <c r="AC9" i="3" s="1"/>
  <c r="AD9" i="3" s="1"/>
  <c r="D9" i="3" s="1"/>
  <c r="M9" i="7" s="1"/>
  <c r="A10" i="3"/>
  <c r="AC10" i="3" s="1"/>
  <c r="AD10" i="3" s="1"/>
  <c r="D10" i="3" s="1"/>
  <c r="M10" i="7" s="1"/>
  <c r="A11" i="3"/>
  <c r="AC11" i="3" s="1"/>
  <c r="AD11" i="3" s="1"/>
  <c r="D11" i="3" s="1"/>
  <c r="M11" i="7" s="1"/>
  <c r="A12" i="3"/>
  <c r="AC12" i="3" s="1"/>
  <c r="AD12" i="3" s="1"/>
  <c r="D12" i="3" s="1"/>
  <c r="M12" i="7" s="1"/>
  <c r="A13" i="3"/>
  <c r="AC13" i="3" s="1"/>
  <c r="AD13" i="3" s="1"/>
  <c r="D13" i="3" s="1"/>
  <c r="M13" i="7" s="1"/>
  <c r="A14" i="3"/>
  <c r="AC14" i="3" s="1"/>
  <c r="AD14" i="3" s="1"/>
  <c r="D14" i="3" s="1"/>
  <c r="M14" i="7" s="1"/>
  <c r="A15" i="3"/>
  <c r="AC15" i="3" s="1"/>
  <c r="AD15" i="3" s="1"/>
  <c r="D15" i="3" s="1"/>
  <c r="M15" i="7" s="1"/>
  <c r="A16" i="3"/>
  <c r="AC16" i="3" s="1"/>
  <c r="AD16" i="3" s="1"/>
  <c r="D16" i="3" s="1"/>
  <c r="M16" i="7" s="1"/>
  <c r="A17" i="3"/>
  <c r="AC17" i="3" s="1"/>
  <c r="AD17" i="3" s="1"/>
  <c r="D17" i="3" s="1"/>
  <c r="M17" i="7" s="1"/>
  <c r="A18" i="3"/>
  <c r="AC18" i="3" s="1"/>
  <c r="AD18" i="3" s="1"/>
  <c r="D18" i="3" s="1"/>
  <c r="M18" i="7" s="1"/>
  <c r="A19" i="3"/>
  <c r="AC19" i="3" s="1"/>
  <c r="AD19" i="3" s="1"/>
  <c r="D19" i="3" s="1"/>
  <c r="M19" i="7" s="1"/>
  <c r="A20" i="3"/>
  <c r="AC20" i="3" s="1"/>
  <c r="AD20" i="3" s="1"/>
  <c r="D20" i="3" s="1"/>
  <c r="M20" i="7" s="1"/>
  <c r="A21" i="3"/>
  <c r="AC21" i="3" s="1"/>
  <c r="AD21" i="3" s="1"/>
  <c r="D21" i="3" s="1"/>
  <c r="M21" i="7" s="1"/>
  <c r="A22" i="3"/>
  <c r="AC22" i="3" s="1"/>
  <c r="AD22" i="3" s="1"/>
  <c r="D22" i="3" s="1"/>
  <c r="M22" i="7" s="1"/>
  <c r="A23" i="3"/>
  <c r="AC23" i="3" s="1"/>
  <c r="AD23" i="3" s="1"/>
  <c r="D23" i="3" s="1"/>
  <c r="M23" i="7" s="1"/>
  <c r="A24" i="3"/>
  <c r="AC24" i="3" s="1"/>
  <c r="AD24" i="3" s="1"/>
  <c r="D24" i="3" s="1"/>
  <c r="M24" i="7" s="1"/>
  <c r="A25" i="3"/>
  <c r="AC25" i="3" s="1"/>
  <c r="AD25" i="3" s="1"/>
  <c r="D25" i="3" s="1"/>
  <c r="M25" i="7" s="1"/>
  <c r="A26" i="3"/>
  <c r="AC26" i="3" s="1"/>
  <c r="AD26" i="3" s="1"/>
  <c r="D26" i="3" s="1"/>
  <c r="M26" i="7" s="1"/>
  <c r="A27" i="3"/>
  <c r="AC27" i="3" s="1"/>
  <c r="AD27" i="3" s="1"/>
  <c r="D27" i="3" s="1"/>
  <c r="M27" i="7" s="1"/>
  <c r="O20" i="7" l="1"/>
  <c r="N20" i="7"/>
  <c r="N12" i="7"/>
  <c r="O12" i="7"/>
  <c r="N27" i="7"/>
  <c r="O27" i="7"/>
  <c r="O11" i="7"/>
  <c r="N11" i="7"/>
  <c r="O26" i="7"/>
  <c r="N26" i="7"/>
  <c r="O10" i="7"/>
  <c r="N10" i="7"/>
  <c r="O25" i="7"/>
  <c r="N25" i="7"/>
  <c r="O9" i="7"/>
  <c r="N9" i="7"/>
  <c r="N16" i="7"/>
  <c r="O16" i="7"/>
  <c r="O23" i="7"/>
  <c r="N23" i="7"/>
  <c r="O7" i="7"/>
  <c r="N7" i="7"/>
  <c r="O14" i="7"/>
  <c r="N14" i="7"/>
  <c r="N6" i="7"/>
  <c r="O6" i="7"/>
  <c r="O19" i="7"/>
  <c r="N19" i="7"/>
  <c r="O18" i="7"/>
  <c r="N18" i="7"/>
  <c r="N17" i="7"/>
  <c r="O17" i="7"/>
  <c r="O24" i="7"/>
  <c r="N24" i="7"/>
  <c r="N8" i="7"/>
  <c r="O8" i="7"/>
  <c r="O15" i="7"/>
  <c r="N15" i="7"/>
  <c r="N22" i="7"/>
  <c r="O22" i="7"/>
  <c r="O21" i="7"/>
  <c r="N21" i="7"/>
  <c r="N13" i="7"/>
  <c r="O13" i="7"/>
  <c r="M20" i="3"/>
  <c r="L20" i="3"/>
  <c r="K20" i="3"/>
  <c r="K11" i="3"/>
  <c r="L11" i="3"/>
  <c r="M11" i="3"/>
  <c r="L10" i="3"/>
  <c r="M10" i="3"/>
  <c r="K10" i="3"/>
  <c r="K9" i="3"/>
  <c r="L9" i="3"/>
  <c r="M9" i="3"/>
  <c r="K8" i="3"/>
  <c r="M8" i="3"/>
  <c r="L8" i="3"/>
  <c r="L15" i="3"/>
  <c r="M15" i="3"/>
  <c r="K15" i="3"/>
  <c r="L7" i="3"/>
  <c r="K7" i="3"/>
  <c r="M7" i="3"/>
  <c r="M12" i="3"/>
  <c r="K12" i="3"/>
  <c r="L12" i="3"/>
  <c r="K19" i="3"/>
  <c r="M19" i="3"/>
  <c r="L19" i="3"/>
  <c r="K18" i="3"/>
  <c r="L18" i="3"/>
  <c r="M18" i="3"/>
  <c r="L25" i="3"/>
  <c r="M25" i="3"/>
  <c r="K25" i="3"/>
  <c r="M24" i="3"/>
  <c r="K24" i="3"/>
  <c r="L24" i="3"/>
  <c r="L23" i="3"/>
  <c r="K23" i="3"/>
  <c r="M23" i="3"/>
  <c r="L22" i="3"/>
  <c r="M22" i="3"/>
  <c r="K22" i="3"/>
  <c r="M14" i="3"/>
  <c r="L14" i="3"/>
  <c r="K14" i="3"/>
  <c r="L6" i="3"/>
  <c r="M6" i="3"/>
  <c r="K6" i="3"/>
  <c r="K27" i="3"/>
  <c r="L27" i="3"/>
  <c r="M27" i="3"/>
  <c r="K26" i="3"/>
  <c r="M26" i="3"/>
  <c r="L26" i="3"/>
  <c r="K17" i="3"/>
  <c r="M17" i="3"/>
  <c r="L17" i="3"/>
  <c r="K16" i="3"/>
  <c r="M16" i="3"/>
  <c r="L16" i="3"/>
  <c r="M21" i="3"/>
  <c r="L21" i="3"/>
  <c r="K21" i="3"/>
  <c r="M13" i="3"/>
  <c r="K13" i="3"/>
  <c r="L13" i="3"/>
  <c r="AD5" i="3"/>
  <c r="AC29" i="3"/>
  <c r="A11" i="4"/>
  <c r="A18" i="4"/>
  <c r="D25" i="4"/>
  <c r="A25" i="4"/>
  <c r="D17" i="4"/>
  <c r="A17" i="4"/>
  <c r="A24" i="4"/>
  <c r="A16" i="4"/>
  <c r="A23" i="4"/>
  <c r="D7" i="4"/>
  <c r="A7" i="4"/>
  <c r="D14" i="4"/>
  <c r="A14" i="4"/>
  <c r="A6" i="4"/>
  <c r="D21" i="4"/>
  <c r="A21" i="4"/>
  <c r="D13" i="4"/>
  <c r="A13" i="4"/>
  <c r="D5" i="4"/>
  <c r="A5" i="4"/>
  <c r="A19" i="4"/>
  <c r="A26" i="4"/>
  <c r="D10" i="4"/>
  <c r="A10" i="4"/>
  <c r="D9" i="4"/>
  <c r="A9" i="4"/>
  <c r="D8" i="4"/>
  <c r="A8" i="4"/>
  <c r="D15" i="4"/>
  <c r="A15" i="4"/>
  <c r="D22" i="4"/>
  <c r="A22" i="4"/>
  <c r="D20" i="4"/>
  <c r="A20" i="4"/>
  <c r="A12" i="4"/>
  <c r="A4" i="4"/>
  <c r="D19" i="4"/>
  <c r="D26" i="4"/>
  <c r="D18" i="4"/>
  <c r="D11" i="4"/>
  <c r="D3" i="4"/>
  <c r="D24" i="4"/>
  <c r="D16" i="4"/>
  <c r="D12" i="4"/>
  <c r="D5" i="3" l="1"/>
  <c r="M5" i="7" s="1"/>
  <c r="AD29" i="3"/>
  <c r="H3" i="4"/>
  <c r="G3" i="4"/>
  <c r="G5" i="4"/>
  <c r="H5" i="4"/>
  <c r="G25" i="4"/>
  <c r="H25" i="4"/>
  <c r="H14" i="4"/>
  <c r="G14" i="4"/>
  <c r="G21" i="4"/>
  <c r="H21" i="4"/>
  <c r="H10" i="4"/>
  <c r="G10" i="4"/>
  <c r="H24" i="4"/>
  <c r="G24" i="4"/>
  <c r="H9" i="4"/>
  <c r="G9" i="4"/>
  <c r="D6" i="4"/>
  <c r="H22" i="4"/>
  <c r="G22" i="4"/>
  <c r="H7" i="4"/>
  <c r="G7" i="4"/>
  <c r="H18" i="4"/>
  <c r="G18" i="4"/>
  <c r="G11" i="4"/>
  <c r="H11" i="4"/>
  <c r="H17" i="4"/>
  <c r="G17" i="4"/>
  <c r="H8" i="4"/>
  <c r="G8" i="4"/>
  <c r="H15" i="4"/>
  <c r="G15" i="4"/>
  <c r="H26" i="4"/>
  <c r="G26" i="4"/>
  <c r="H12" i="4"/>
  <c r="G12" i="4"/>
  <c r="H20" i="4"/>
  <c r="G20" i="4"/>
  <c r="G13" i="4"/>
  <c r="H13" i="4"/>
  <c r="H16" i="4"/>
  <c r="G16" i="4"/>
  <c r="D23" i="4"/>
  <c r="G19" i="4"/>
  <c r="H19" i="4"/>
  <c r="D33" i="3"/>
  <c r="D32" i="3"/>
  <c r="D28" i="3"/>
  <c r="J31" i="3"/>
  <c r="O5" i="7" l="1"/>
  <c r="O28" i="7" s="1"/>
  <c r="N5" i="7"/>
  <c r="N28" i="7" s="1"/>
  <c r="D4" i="4"/>
  <c r="M5" i="3"/>
  <c r="L5" i="3"/>
  <c r="K5" i="3"/>
  <c r="H33" i="3"/>
  <c r="E35" i="3"/>
  <c r="H6" i="4"/>
  <c r="G6" i="4"/>
  <c r="H23" i="4"/>
  <c r="G23" i="4"/>
  <c r="G32" i="3"/>
  <c r="G33" i="3"/>
  <c r="H32" i="3"/>
  <c r="M28" i="3"/>
  <c r="M30" i="3" s="1"/>
  <c r="F33" i="3"/>
  <c r="L32" i="3"/>
  <c r="F32" i="3"/>
  <c r="F28" i="3"/>
  <c r="G28" i="3"/>
  <c r="E36" i="3"/>
  <c r="G4" i="4" l="1"/>
  <c r="H4" i="4"/>
  <c r="E31" i="3"/>
  <c r="L28" i="3"/>
  <c r="L29" i="3" s="1"/>
  <c r="L33" i="3"/>
  <c r="L34" i="3" s="1"/>
  <c r="H28" i="3"/>
  <c r="F29" i="3" s="1"/>
  <c r="I36" i="3"/>
  <c r="I35" i="3"/>
  <c r="F34" i="3"/>
  <c r="L30" i="3" l="1"/>
</calcChain>
</file>

<file path=xl/sharedStrings.xml><?xml version="1.0" encoding="utf-8"?>
<sst xmlns="http://schemas.openxmlformats.org/spreadsheetml/2006/main" count="211" uniqueCount="98">
  <si>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</si>
  <si>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</si>
  <si>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</si>
  <si>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</si>
  <si>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</si>
  <si>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</si>
  <si>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</si>
  <si>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</si>
  <si>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Average Nox, TPD</t>
  </si>
  <si>
    <t>Sub Total Annual in US short Tons</t>
  </si>
  <si>
    <t xml:space="preserve"> </t>
  </si>
  <si>
    <t>Annual PM2.5</t>
  </si>
  <si>
    <t>Sub-total Annual in US short Tons(direct PM including Total, Brake,&amp; Tire)</t>
  </si>
  <si>
    <t>Ozone</t>
  </si>
  <si>
    <t>Average daily in US short tons</t>
  </si>
  <si>
    <t>Maxmum daily in short tons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</si>
  <si>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</si>
  <si>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</si>
  <si>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</si>
  <si>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</si>
  <si>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</si>
  <si>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</si>
  <si>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Total days</t>
  </si>
  <si>
    <t>sub-days</t>
  </si>
  <si>
    <t>Average VOC, TPD</t>
  </si>
  <si>
    <t>Code for Weekend/ Weekday</t>
  </si>
  <si>
    <t>Days in a month  for Weekends or Weekdays</t>
  </si>
  <si>
    <t>Subtotal NOx</t>
  </si>
  <si>
    <t>subtotal 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</si>
  <si>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</si>
  <si>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</si>
  <si>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</si>
  <si>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</si>
  <si>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</si>
  <si>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</si>
  <si>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</si>
  <si>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</si>
  <si>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</si>
  <si>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</si>
  <si>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</si>
  <si>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</si>
  <si>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</si>
  <si>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Mass Units</t>
  </si>
  <si>
    <t>Energy Units</t>
  </si>
  <si>
    <t>Distance Units</t>
  </si>
  <si>
    <t>mi</t>
  </si>
  <si>
    <t>Time Units</t>
  </si>
  <si>
    <t>Unit</t>
  </si>
  <si>
    <t>Kilograms/Day</t>
  </si>
  <si>
    <t>Kilograms per weekend or per weekday (per day only)</t>
  </si>
  <si>
    <t>Grams per weekend or per weekday (per day only)</t>
  </si>
  <si>
    <t>Kilograms</t>
  </si>
  <si>
    <t>Original Grams output from MOVES2014B in year 2024 from January to December by average total of 2 weekends or average total of 5 weekdays.</t>
  </si>
  <si>
    <t>KG</t>
  </si>
  <si>
    <t>GRAM</t>
  </si>
  <si>
    <t>Jefferson</t>
  </si>
  <si>
    <t>g</t>
  </si>
  <si>
    <t>hour</t>
  </si>
  <si>
    <t>In US Short Tons for all weekends or for all weekdays in a month (1 kilogram = 0.00110231131 US Short Tons)</t>
  </si>
  <si>
    <t>Days in a month for weekends/  weekdays</t>
  </si>
  <si>
    <t xml:space="preserve">Total_ PM2.5 </t>
  </si>
  <si>
    <t>Brake_ PM2.5</t>
  </si>
  <si>
    <t>Tire_ PM2.5</t>
  </si>
  <si>
    <t>Direct PM 2.5 (Total+ Brake+Tire)</t>
  </si>
  <si>
    <t>Subtotal  of Direct PM2.5</t>
  </si>
  <si>
    <t>Subtotal of NOx</t>
  </si>
  <si>
    <t>Subtotal of VOC</t>
  </si>
  <si>
    <t>US Short Tons Per Day (TPD) based on MOVES output</t>
  </si>
  <si>
    <t>US Short Tons for all weekends or all weekdays in a month</t>
  </si>
  <si>
    <t>Jefferson County</t>
  </si>
  <si>
    <t>Shelby County</t>
  </si>
  <si>
    <t>Average Daily - Total of Both Counties</t>
  </si>
  <si>
    <t>Maximum US Short Tons/day</t>
  </si>
  <si>
    <t>Maximum NOx</t>
  </si>
  <si>
    <t>Maximum VOC</t>
  </si>
  <si>
    <t xml:space="preserve">Daily Emissions for Ground-Level Ozone Standard in US Short Tons/Day </t>
  </si>
  <si>
    <t>NOx Tons/Day</t>
  </si>
  <si>
    <t>VOC Tons/Day</t>
  </si>
  <si>
    <t>J</t>
  </si>
  <si>
    <t xml:space="preserve">Daily Emissions for PM 2.5 Standards in US Short Tons/Day and in Tons/Year </t>
  </si>
  <si>
    <t>Walker County</t>
  </si>
  <si>
    <t>Average Daily - Total of Three Areas</t>
  </si>
  <si>
    <t>Maximum US Short Tons/Day</t>
  </si>
  <si>
    <t>Subtotal of Three Areas in Weekends or Weekdays</t>
  </si>
  <si>
    <t>Direct PM 2.5 Tons/Day</t>
  </si>
  <si>
    <t>NOx Tons</t>
  </si>
  <si>
    <t>Direct PM 2.5 Tons</t>
  </si>
  <si>
    <t>Maximum</t>
  </si>
  <si>
    <t>Daily NOx</t>
  </si>
  <si>
    <t>Tons/Day</t>
  </si>
  <si>
    <t>Daily PM 2.5</t>
  </si>
  <si>
    <t>TOTAL</t>
  </si>
  <si>
    <t>Total Tons/Year</t>
  </si>
  <si>
    <t>M14B2045RTP_Jeff2034_Out_Inventory190107</t>
  </si>
  <si>
    <t>C:\workspace\MOVES2014B\MOVES2014b_AQCD_201805\M2014B_RUN_FILE\M2014B2045RTP_RunFile_20190107\Run_Jeff2034of2045RTP_inventory_PM25_Ozone_20190107</t>
  </si>
  <si>
    <t>Jefferson County year 2034 of 2045RTP inventory on PM2.5 and Ozone, updated 20190107</t>
  </si>
  <si>
    <t>Note: Jefferson 2015 HPMS 2015 with Model adjusted Factors, then x 365 based on the base year 2015 for the new 2045RTP, the latest existing data sets as Jan.5, 2019 running on desktop 1/8/2019</t>
  </si>
  <si>
    <t>Average Ton/Day: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</si>
</sst>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000"/>
    <numFmt numFmtId="167" formatCode="[$-409]m/d/yy\ h:mm\ AM/PM;@"/>
    <numFmt numFmtId="168" formatCode="0.000"/>
    <numFmt numFmtId="169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18" fillId="0" borderId="0" xfId="0" applyFont="1"/>
    <xf numFmtId="4" fontId="18" fillId="0" borderId="0" xfId="0" applyNumberFormat="1" applyFont="1"/>
    <xf numFmtId="164" fontId="18" fillId="0" borderId="0" xfId="42" applyNumberFormat="1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quotePrefix="1" applyFont="1"/>
    <xf numFmtId="43" fontId="18" fillId="0" borderId="0" xfId="0" applyNumberFormat="1" applyFont="1"/>
    <xf numFmtId="164" fontId="18" fillId="0" borderId="0" xfId="0" applyNumberFormat="1" applyFont="1"/>
    <xf numFmtId="43" fontId="20" fillId="0" borderId="0" xfId="42" applyFont="1"/>
    <xf numFmtId="0" fontId="21" fillId="0" borderId="0" xfId="0" applyFont="1"/>
    <xf numFmtId="43" fontId="20" fillId="0" borderId="0" xfId="0" applyNumberFormat="1" applyFont="1"/>
    <xf numFmtId="0" fontId="22" fillId="0" borderId="0" xfId="0" applyFont="1" applyAlignment="1">
      <alignment horizontal="right" vertical="top"/>
    </xf>
    <xf numFmtId="43" fontId="23" fillId="0" borderId="0" xfId="0" applyNumberFormat="1" applyFont="1"/>
    <xf numFmtId="4" fontId="24" fillId="0" borderId="0" xfId="0" applyNumberFormat="1" applyFont="1"/>
    <xf numFmtId="4" fontId="23" fillId="0" borderId="0" xfId="0" applyNumberFormat="1" applyFont="1"/>
    <xf numFmtId="0" fontId="23" fillId="0" borderId="0" xfId="0" applyFont="1"/>
    <xf numFmtId="165" fontId="25" fillId="0" borderId="0" xfId="42" quotePrefix="1" applyNumberFormat="1" applyFont="1"/>
    <xf numFmtId="164" fontId="25" fillId="0" borderId="0" xfId="42" quotePrefix="1" applyNumberFormat="1" applyFont="1"/>
    <xf numFmtId="43" fontId="26" fillId="0" borderId="0" xfId="42" applyNumberFormat="1" applyFont="1"/>
    <xf numFmtId="0" fontId="26" fillId="0" borderId="0" xfId="0" applyFont="1"/>
    <xf numFmtId="165" fontId="26" fillId="0" borderId="0" xfId="42" quotePrefix="1" applyNumberFormat="1" applyFont="1"/>
    <xf numFmtId="39" fontId="26" fillId="0" borderId="0" xfId="42" quotePrefix="1" applyNumberFormat="1" applyFont="1"/>
    <xf numFmtId="0" fontId="0" fillId="0" borderId="0" xfId="0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6" fillId="0" borderId="10" xfId="0" applyFont="1" applyBorder="1" applyAlignment="1">
      <alignment horizontal="center" vertical="center" textRotation="90" wrapText="1"/>
    </xf>
    <xf numFmtId="0" fontId="0" fillId="0" borderId="10" xfId="0" applyBorder="1"/>
    <xf numFmtId="166" fontId="0" fillId="0" borderId="10" xfId="0" applyNumberFormat="1" applyBorder="1"/>
    <xf numFmtId="22" fontId="0" fillId="0" borderId="0" xfId="0" applyNumberFormat="1"/>
    <xf numFmtId="167" fontId="0" fillId="0" borderId="0" xfId="0" applyNumberFormat="1"/>
    <xf numFmtId="0" fontId="14" fillId="0" borderId="0" xfId="0" applyFont="1"/>
    <xf numFmtId="0" fontId="27" fillId="0" borderId="0" xfId="0" applyFont="1"/>
    <xf numFmtId="164" fontId="0" fillId="0" borderId="0" xfId="0" applyNumberFormat="1"/>
    <xf numFmtId="164" fontId="14" fillId="0" borderId="0" xfId="0" applyNumberFormat="1" applyFont="1"/>
    <xf numFmtId="164" fontId="27" fillId="0" borderId="0" xfId="0" applyNumberFormat="1" applyFont="1"/>
    <xf numFmtId="168" fontId="0" fillId="0" borderId="10" xfId="0" applyNumberFormat="1" applyBorder="1"/>
    <xf numFmtId="1" fontId="18" fillId="0" borderId="0" xfId="0" applyNumberFormat="1" applyFont="1"/>
    <xf numFmtId="0" fontId="19" fillId="0" borderId="10" xfId="0" applyFont="1" applyBorder="1" applyAlignment="1">
      <alignment horizontal="center" vertical="center" textRotation="90" wrapText="1"/>
    </xf>
    <xf numFmtId="4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/>
    <xf numFmtId="0" fontId="18" fillId="0" borderId="10" xfId="0" applyFont="1" applyBorder="1" applyAlignment="1">
      <alignment wrapText="1"/>
    </xf>
    <xf numFmtId="164" fontId="18" fillId="0" borderId="10" xfId="42" quotePrefix="1" applyNumberFormat="1" applyFont="1" applyBorder="1"/>
    <xf numFmtId="43" fontId="18" fillId="0" borderId="10" xfId="42" applyNumberFormat="1" applyFont="1" applyBorder="1"/>
    <xf numFmtId="4" fontId="18" fillId="0" borderId="10" xfId="0" applyNumberFormat="1" applyFont="1" applyBorder="1"/>
    <xf numFmtId="0" fontId="19" fillId="0" borderId="10" xfId="0" applyFont="1" applyBorder="1" applyAlignment="1">
      <alignment horizontal="center" vertical="center" wrapText="1"/>
    </xf>
    <xf numFmtId="2" fontId="18" fillId="0" borderId="10" xfId="0" applyNumberFormat="1" applyFont="1" applyBorder="1"/>
    <xf numFmtId="0" fontId="18" fillId="0" borderId="11" xfId="0" applyFont="1" applyBorder="1"/>
    <xf numFmtId="0" fontId="18" fillId="0" borderId="12" xfId="0" applyFont="1" applyBorder="1"/>
    <xf numFmtId="4" fontId="18" fillId="0" borderId="12" xfId="0" applyNumberFormat="1" applyFont="1" applyBorder="1"/>
    <xf numFmtId="0" fontId="18" fillId="0" borderId="13" xfId="0" applyFont="1" applyBorder="1"/>
    <xf numFmtId="0" fontId="19" fillId="0" borderId="10" xfId="0" applyFont="1" applyBorder="1" applyAlignment="1">
      <alignment horizontal="center" vertical="center" wrapText="1"/>
    </xf>
    <xf numFmtId="169" fontId="18" fillId="0" borderId="10" xfId="0" applyNumberFormat="1" applyFont="1" applyBorder="1"/>
    <xf numFmtId="0" fontId="18" fillId="0" borderId="11" xfId="0" applyFont="1" applyBorder="1" applyAlignment="1"/>
    <xf numFmtId="0" fontId="18" fillId="0" borderId="12" xfId="0" applyFont="1" applyBorder="1" applyAlignment="1"/>
    <xf numFmtId="4" fontId="18" fillId="0" borderId="12" xfId="0" applyNumberFormat="1" applyFont="1" applyBorder="1" applyAlignment="1"/>
    <xf numFmtId="0" fontId="18" fillId="0" borderId="12" xfId="0" applyFont="1" applyBorder="1" applyAlignment="1">
      <alignment horizontal="right"/>
    </xf>
    <xf numFmtId="0" fontId="18" fillId="0" borderId="14" xfId="0" applyFont="1" applyBorder="1"/>
    <xf numFmtId="0" fontId="18" fillId="0" borderId="15" xfId="0" applyFont="1" applyBorder="1"/>
    <xf numFmtId="164" fontId="0" fillId="0" borderId="10" xfId="0" applyNumberFormat="1" applyBorder="1" applyAlignment="1">
      <alignment horizontal="right"/>
    </xf>
    <xf numFmtId="4" fontId="19" fillId="0" borderId="10" xfId="0" applyNumberFormat="1" applyFont="1" applyBorder="1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1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textRotation="90" wrapText="1"/>
    </xf>
    <xf numFmtId="0" fontId="16" fillId="0" borderId="0" xfId="0" applyFont="1"/>
    <xf numFmtId="0" fontId="19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workbookViewId="0">
      <selection activeCell="J2" sqref="J2"/>
    </sheetView>
  </sheetViews>
  <sheetFormatPr defaultRowHeight="15" x14ac:dyDescent="0.25"/>
  <cols>
    <col min="1" max="1" width="5.7109375" customWidth="1"/>
    <col min="2" max="2" width="7.42578125" bestFit="1" customWidth="1"/>
    <col min="3" max="3" width="5.42578125" customWidth="1"/>
    <col min="5" max="5" width="11.7109375" customWidth="1"/>
    <col min="6" max="6" width="12.42578125" customWidth="1"/>
    <col min="7" max="7" width="11.140625" customWidth="1"/>
  </cols>
  <sheetData>
    <row r="1" spans="1:17" x14ac:dyDescent="0.2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47</v>
      </c>
      <c r="J1" s="26" t="s">
        <v>0</v>
      </c>
      <c r="K1" s="26" t="s">
        <v>1</v>
      </c>
      <c r="L1" s="26" t="s">
        <v>2</v>
      </c>
      <c r="M1" s="26" t="s">
        <v>3</v>
      </c>
      <c r="N1" s="26" t="s">
        <v>4</v>
      </c>
      <c r="O1" s="26" t="s">
        <v>5</v>
      </c>
      <c r="P1" s="26" t="s">
        <v>6</v>
      </c>
      <c r="Q1" s="26" t="s">
        <v>7</v>
      </c>
    </row>
    <row r="2" spans="1:17" x14ac:dyDescent="0.25">
      <c r="A2" s="26">
        <f>J2</f>
        <v>2034</v>
      </c>
      <c r="B2" s="26">
        <v>1</v>
      </c>
      <c r="C2" s="26">
        <v>2</v>
      </c>
      <c r="D2" s="26">
        <f>M2/1000</f>
        <v>3908.143</v>
      </c>
      <c r="E2" s="26">
        <f t="shared" ref="E2:H17" si="0">N2/1000</f>
        <v>99.543999999999997</v>
      </c>
      <c r="F2" s="26">
        <f t="shared" si="0"/>
        <v>33.880000000000003</v>
      </c>
      <c r="G2" s="26">
        <f t="shared" si="0"/>
        <v>22.611999999999998</v>
      </c>
      <c r="H2" s="26">
        <f t="shared" si="0"/>
        <v>2711.4119999999998</v>
      </c>
      <c r="I2" s="26" t="s">
        <v>48</v>
      </c>
      <c r="J2" s="26">
        <v>2034</v>
      </c>
      <c r="K2" s="26">
        <v>1</v>
      </c>
      <c r="L2" s="26">
        <v>2</v>
      </c>
      <c r="M2" s="26">
        <v>3908143</v>
      </c>
      <c r="N2" s="26">
        <v>99544</v>
      </c>
      <c r="O2" s="26">
        <v>33880</v>
      </c>
      <c r="P2" s="26">
        <v>22612</v>
      </c>
      <c r="Q2" s="26">
        <v>2711412</v>
      </c>
    </row>
    <row r="3" spans="1:17" x14ac:dyDescent="0.25">
      <c r="A3" s="26">
        <f t="shared" ref="A3:A25" si="1">J3</f>
        <v>2034</v>
      </c>
      <c r="B3" s="26">
        <v>1</v>
      </c>
      <c r="C3" s="26">
        <v>5</v>
      </c>
      <c r="D3" s="26">
        <f t="shared" ref="D3:H25" si="2">M3/1000</f>
        <v>4862.8239999999996</v>
      </c>
      <c r="E3" s="26">
        <f t="shared" si="0"/>
        <v>137.73500000000001</v>
      </c>
      <c r="F3" s="26">
        <f t="shared" si="0"/>
        <v>80.302000000000007</v>
      </c>
      <c r="G3" s="26">
        <f t="shared" si="0"/>
        <v>35.813000000000002</v>
      </c>
      <c r="H3" s="26">
        <f t="shared" si="0"/>
        <v>3193.8110000000001</v>
      </c>
      <c r="I3" s="26" t="s">
        <v>48</v>
      </c>
      <c r="J3" s="26">
        <v>2034</v>
      </c>
      <c r="K3" s="26">
        <v>1</v>
      </c>
      <c r="L3" s="26">
        <v>5</v>
      </c>
      <c r="M3" s="26">
        <v>4862824</v>
      </c>
      <c r="N3" s="26">
        <v>137735</v>
      </c>
      <c r="O3" s="26">
        <v>80302</v>
      </c>
      <c r="P3" s="26">
        <v>35813</v>
      </c>
      <c r="Q3" s="26">
        <v>3193811</v>
      </c>
    </row>
    <row r="4" spans="1:17" x14ac:dyDescent="0.25">
      <c r="A4" s="26">
        <f t="shared" si="1"/>
        <v>2034</v>
      </c>
      <c r="B4" s="26">
        <v>2</v>
      </c>
      <c r="C4" s="26">
        <v>2</v>
      </c>
      <c r="D4" s="26">
        <f t="shared" si="2"/>
        <v>3562.96</v>
      </c>
      <c r="E4" s="26">
        <f t="shared" si="0"/>
        <v>90.489000000000004</v>
      </c>
      <c r="F4" s="26">
        <f t="shared" si="0"/>
        <v>32.933</v>
      </c>
      <c r="G4" s="26">
        <f t="shared" si="0"/>
        <v>21.209</v>
      </c>
      <c r="H4" s="26">
        <f t="shared" si="0"/>
        <v>2592.9189999999999</v>
      </c>
      <c r="I4" s="26" t="s">
        <v>48</v>
      </c>
      <c r="J4" s="26">
        <v>2034</v>
      </c>
      <c r="K4" s="26">
        <v>2</v>
      </c>
      <c r="L4" s="26">
        <v>2</v>
      </c>
      <c r="M4" s="26">
        <v>3562960</v>
      </c>
      <c r="N4" s="26">
        <v>90489</v>
      </c>
      <c r="O4" s="26">
        <v>32933</v>
      </c>
      <c r="P4" s="26">
        <v>21209</v>
      </c>
      <c r="Q4" s="26">
        <v>2592919</v>
      </c>
    </row>
    <row r="5" spans="1:17" x14ac:dyDescent="0.25">
      <c r="A5" s="26">
        <f t="shared" si="1"/>
        <v>2034</v>
      </c>
      <c r="B5" s="26">
        <v>2</v>
      </c>
      <c r="C5" s="26">
        <v>5</v>
      </c>
      <c r="D5" s="26">
        <f t="shared" si="2"/>
        <v>4826.9470000000001</v>
      </c>
      <c r="E5" s="26">
        <f t="shared" si="0"/>
        <v>136.24600000000001</v>
      </c>
      <c r="F5" s="26">
        <f t="shared" si="0"/>
        <v>80.694999999999993</v>
      </c>
      <c r="G5" s="26">
        <f t="shared" si="0"/>
        <v>36.28</v>
      </c>
      <c r="H5" s="26">
        <f t="shared" si="0"/>
        <v>3124.26</v>
      </c>
      <c r="I5" s="26" t="s">
        <v>48</v>
      </c>
      <c r="J5" s="26">
        <v>2034</v>
      </c>
      <c r="K5" s="26">
        <v>2</v>
      </c>
      <c r="L5" s="26">
        <v>5</v>
      </c>
      <c r="M5" s="26">
        <v>4826947</v>
      </c>
      <c r="N5" s="26">
        <v>136246</v>
      </c>
      <c r="O5" s="26">
        <v>80695</v>
      </c>
      <c r="P5" s="26">
        <v>36280</v>
      </c>
      <c r="Q5" s="26">
        <v>3124260</v>
      </c>
    </row>
    <row r="6" spans="1:17" x14ac:dyDescent="0.25">
      <c r="A6" s="26">
        <f t="shared" si="1"/>
        <v>2034</v>
      </c>
      <c r="B6" s="26">
        <v>3</v>
      </c>
      <c r="C6" s="26">
        <v>2</v>
      </c>
      <c r="D6" s="26">
        <f t="shared" si="2"/>
        <v>4309.9250000000002</v>
      </c>
      <c r="E6" s="26">
        <f t="shared" si="0"/>
        <v>108.27800000000001</v>
      </c>
      <c r="F6" s="26">
        <f t="shared" si="0"/>
        <v>39.180999999999997</v>
      </c>
      <c r="G6" s="26">
        <f t="shared" si="0"/>
        <v>26.311</v>
      </c>
      <c r="H6" s="26">
        <f t="shared" si="0"/>
        <v>2766.9789999999998</v>
      </c>
      <c r="I6" s="26" t="s">
        <v>48</v>
      </c>
      <c r="J6" s="26">
        <v>2034</v>
      </c>
      <c r="K6" s="26">
        <v>3</v>
      </c>
      <c r="L6" s="26">
        <v>2</v>
      </c>
      <c r="M6" s="26">
        <v>4309925</v>
      </c>
      <c r="N6" s="26">
        <v>108278</v>
      </c>
      <c r="O6" s="26">
        <v>39181</v>
      </c>
      <c r="P6" s="26">
        <v>26311</v>
      </c>
      <c r="Q6" s="26">
        <v>2766979</v>
      </c>
    </row>
    <row r="7" spans="1:17" x14ac:dyDescent="0.25">
      <c r="A7" s="26">
        <f t="shared" si="1"/>
        <v>2034</v>
      </c>
      <c r="B7" s="26">
        <v>3</v>
      </c>
      <c r="C7" s="26">
        <v>5</v>
      </c>
      <c r="D7" s="26">
        <f t="shared" si="2"/>
        <v>5152.643</v>
      </c>
      <c r="E7" s="26">
        <f t="shared" si="0"/>
        <v>144.685</v>
      </c>
      <c r="F7" s="26">
        <f t="shared" si="0"/>
        <v>88.838999999999999</v>
      </c>
      <c r="G7" s="26">
        <f t="shared" si="0"/>
        <v>39.557000000000002</v>
      </c>
      <c r="H7" s="26">
        <f t="shared" si="0"/>
        <v>3227.2840000000001</v>
      </c>
      <c r="I7" s="26" t="s">
        <v>48</v>
      </c>
      <c r="J7" s="26">
        <v>2034</v>
      </c>
      <c r="K7" s="26">
        <v>3</v>
      </c>
      <c r="L7" s="26">
        <v>5</v>
      </c>
      <c r="M7" s="26">
        <v>5152643</v>
      </c>
      <c r="N7" s="26">
        <v>144685</v>
      </c>
      <c r="O7" s="26">
        <v>88839</v>
      </c>
      <c r="P7" s="26">
        <v>39557</v>
      </c>
      <c r="Q7" s="26">
        <v>3227284</v>
      </c>
    </row>
    <row r="8" spans="1:17" x14ac:dyDescent="0.25">
      <c r="A8" s="26">
        <f t="shared" si="1"/>
        <v>2034</v>
      </c>
      <c r="B8" s="26">
        <v>4</v>
      </c>
      <c r="C8" s="26">
        <v>2</v>
      </c>
      <c r="D8" s="26">
        <f t="shared" si="2"/>
        <v>4210.0029999999997</v>
      </c>
      <c r="E8" s="26">
        <f t="shared" si="0"/>
        <v>110.746</v>
      </c>
      <c r="F8" s="26">
        <f t="shared" si="0"/>
        <v>41.692</v>
      </c>
      <c r="G8" s="26">
        <f t="shared" si="0"/>
        <v>27.63</v>
      </c>
      <c r="H8" s="26">
        <f t="shared" si="0"/>
        <v>2872.5509999999999</v>
      </c>
      <c r="I8" s="26" t="s">
        <v>48</v>
      </c>
      <c r="J8" s="26">
        <v>2034</v>
      </c>
      <c r="K8" s="26">
        <v>4</v>
      </c>
      <c r="L8" s="26">
        <v>2</v>
      </c>
      <c r="M8" s="26">
        <v>4210003</v>
      </c>
      <c r="N8" s="26">
        <v>110746</v>
      </c>
      <c r="O8" s="26">
        <v>41692</v>
      </c>
      <c r="P8" s="26">
        <v>27630</v>
      </c>
      <c r="Q8" s="26">
        <v>2872551</v>
      </c>
    </row>
    <row r="9" spans="1:17" x14ac:dyDescent="0.25">
      <c r="A9" s="26">
        <f t="shared" si="1"/>
        <v>2034</v>
      </c>
      <c r="B9" s="26">
        <v>4</v>
      </c>
      <c r="C9" s="26">
        <v>5</v>
      </c>
      <c r="D9" s="26">
        <f t="shared" si="2"/>
        <v>4962.0050000000001</v>
      </c>
      <c r="E9" s="26">
        <f t="shared" si="0"/>
        <v>146.05099999999999</v>
      </c>
      <c r="F9" s="26">
        <f t="shared" si="0"/>
        <v>90.825999999999993</v>
      </c>
      <c r="G9" s="26">
        <f t="shared" si="0"/>
        <v>40.558</v>
      </c>
      <c r="H9" s="26">
        <f t="shared" si="0"/>
        <v>3306.4070000000002</v>
      </c>
      <c r="I9" s="26" t="s">
        <v>48</v>
      </c>
      <c r="J9" s="26">
        <v>2034</v>
      </c>
      <c r="K9" s="26">
        <v>4</v>
      </c>
      <c r="L9" s="26">
        <v>5</v>
      </c>
      <c r="M9" s="26">
        <v>4962005</v>
      </c>
      <c r="N9" s="26">
        <v>146051</v>
      </c>
      <c r="O9" s="26">
        <v>90826</v>
      </c>
      <c r="P9" s="26">
        <v>40558</v>
      </c>
      <c r="Q9" s="26">
        <v>3306407</v>
      </c>
    </row>
    <row r="10" spans="1:17" x14ac:dyDescent="0.25">
      <c r="A10" s="26">
        <f t="shared" si="1"/>
        <v>2034</v>
      </c>
      <c r="B10" s="26">
        <v>5</v>
      </c>
      <c r="C10" s="26">
        <v>2</v>
      </c>
      <c r="D10" s="26">
        <f t="shared" si="2"/>
        <v>4118.9849999999997</v>
      </c>
      <c r="E10" s="26">
        <f t="shared" si="0"/>
        <v>122.90600000000001</v>
      </c>
      <c r="F10" s="26">
        <f t="shared" si="0"/>
        <v>42.073999999999998</v>
      </c>
      <c r="G10" s="26">
        <f t="shared" si="0"/>
        <v>27.751999999999999</v>
      </c>
      <c r="H10" s="26">
        <f t="shared" si="0"/>
        <v>2958.1030000000001</v>
      </c>
      <c r="I10" s="26" t="s">
        <v>48</v>
      </c>
      <c r="J10" s="26">
        <v>2034</v>
      </c>
      <c r="K10" s="26">
        <v>5</v>
      </c>
      <c r="L10" s="26">
        <v>2</v>
      </c>
      <c r="M10" s="26">
        <v>4118985</v>
      </c>
      <c r="N10" s="26">
        <v>122906</v>
      </c>
      <c r="O10" s="26">
        <v>42074</v>
      </c>
      <c r="P10" s="26">
        <v>27752</v>
      </c>
      <c r="Q10" s="26">
        <v>2958103</v>
      </c>
    </row>
    <row r="11" spans="1:17" x14ac:dyDescent="0.25">
      <c r="A11" s="26">
        <f t="shared" si="1"/>
        <v>2034</v>
      </c>
      <c r="B11" s="26">
        <v>5</v>
      </c>
      <c r="C11" s="26">
        <v>5</v>
      </c>
      <c r="D11" s="26">
        <f t="shared" si="2"/>
        <v>4946.183</v>
      </c>
      <c r="E11" s="26">
        <f t="shared" si="0"/>
        <v>163.92500000000001</v>
      </c>
      <c r="F11" s="26">
        <f t="shared" si="0"/>
        <v>92.777000000000001</v>
      </c>
      <c r="G11" s="26">
        <f t="shared" si="0"/>
        <v>41.463000000000001</v>
      </c>
      <c r="H11" s="26">
        <f t="shared" si="0"/>
        <v>3426.7530000000002</v>
      </c>
      <c r="I11" s="26" t="s">
        <v>48</v>
      </c>
      <c r="J11" s="26">
        <v>2034</v>
      </c>
      <c r="K11" s="26">
        <v>5</v>
      </c>
      <c r="L11" s="26">
        <v>5</v>
      </c>
      <c r="M11" s="26">
        <v>4946183</v>
      </c>
      <c r="N11" s="26">
        <v>163925</v>
      </c>
      <c r="O11" s="26">
        <v>92777</v>
      </c>
      <c r="P11" s="26">
        <v>41463</v>
      </c>
      <c r="Q11" s="26">
        <v>3426753</v>
      </c>
    </row>
    <row r="12" spans="1:17" x14ac:dyDescent="0.25">
      <c r="A12" s="26">
        <f t="shared" si="1"/>
        <v>2034</v>
      </c>
      <c r="B12" s="26">
        <v>6</v>
      </c>
      <c r="C12" s="26">
        <v>2</v>
      </c>
      <c r="D12" s="26">
        <f t="shared" si="2"/>
        <v>3948.1959999999999</v>
      </c>
      <c r="E12" s="26">
        <f t="shared" si="0"/>
        <v>124.524</v>
      </c>
      <c r="F12" s="26">
        <f t="shared" si="0"/>
        <v>42.671999999999997</v>
      </c>
      <c r="G12" s="26">
        <f t="shared" si="0"/>
        <v>28.224</v>
      </c>
      <c r="H12" s="26">
        <f t="shared" si="0"/>
        <v>3028.7910000000002</v>
      </c>
      <c r="I12" s="26" t="s">
        <v>48</v>
      </c>
      <c r="J12" s="26">
        <v>2034</v>
      </c>
      <c r="K12" s="26">
        <v>6</v>
      </c>
      <c r="L12" s="26">
        <v>2</v>
      </c>
      <c r="M12" s="26">
        <v>3948196</v>
      </c>
      <c r="N12" s="26">
        <v>124524</v>
      </c>
      <c r="O12" s="26">
        <v>42672</v>
      </c>
      <c r="P12" s="26">
        <v>28224</v>
      </c>
      <c r="Q12" s="26">
        <v>3028791</v>
      </c>
    </row>
    <row r="13" spans="1:17" x14ac:dyDescent="0.25">
      <c r="A13" s="26">
        <f t="shared" si="1"/>
        <v>2034</v>
      </c>
      <c r="B13" s="26">
        <v>6</v>
      </c>
      <c r="C13" s="26">
        <v>5</v>
      </c>
      <c r="D13" s="26">
        <f t="shared" si="2"/>
        <v>4665.0420000000004</v>
      </c>
      <c r="E13" s="26">
        <f t="shared" si="0"/>
        <v>163.92500000000001</v>
      </c>
      <c r="F13" s="26">
        <f t="shared" si="0"/>
        <v>93.418000000000006</v>
      </c>
      <c r="G13" s="26">
        <f t="shared" si="0"/>
        <v>41.726999999999997</v>
      </c>
      <c r="H13" s="26">
        <f t="shared" si="0"/>
        <v>3483.1680000000001</v>
      </c>
      <c r="I13" s="26" t="s">
        <v>48</v>
      </c>
      <c r="J13" s="26">
        <v>2034</v>
      </c>
      <c r="K13" s="26">
        <v>6</v>
      </c>
      <c r="L13" s="26">
        <v>5</v>
      </c>
      <c r="M13" s="26">
        <v>4665042</v>
      </c>
      <c r="N13" s="26">
        <v>163925</v>
      </c>
      <c r="O13" s="26">
        <v>93418</v>
      </c>
      <c r="P13" s="26">
        <v>41727</v>
      </c>
      <c r="Q13" s="26">
        <v>3483168</v>
      </c>
    </row>
    <row r="14" spans="1:17" x14ac:dyDescent="0.25">
      <c r="A14" s="26">
        <f t="shared" si="1"/>
        <v>2034</v>
      </c>
      <c r="B14" s="26">
        <v>7</v>
      </c>
      <c r="C14" s="26">
        <v>2</v>
      </c>
      <c r="D14" s="26">
        <f t="shared" si="2"/>
        <v>3833.0230000000001</v>
      </c>
      <c r="E14" s="26">
        <f t="shared" si="0"/>
        <v>124.13800000000001</v>
      </c>
      <c r="F14" s="26">
        <f t="shared" si="0"/>
        <v>42.210999999999999</v>
      </c>
      <c r="G14" s="26">
        <f t="shared" si="0"/>
        <v>27.998000000000001</v>
      </c>
      <c r="H14" s="26">
        <f t="shared" si="0"/>
        <v>3150.2350000000001</v>
      </c>
      <c r="I14" s="26" t="s">
        <v>48</v>
      </c>
      <c r="J14" s="26">
        <v>2034</v>
      </c>
      <c r="K14" s="26">
        <v>7</v>
      </c>
      <c r="L14" s="26">
        <v>2</v>
      </c>
      <c r="M14" s="26">
        <v>3833023</v>
      </c>
      <c r="N14" s="26">
        <v>124138</v>
      </c>
      <c r="O14" s="26">
        <v>42211</v>
      </c>
      <c r="P14" s="26">
        <v>27998</v>
      </c>
      <c r="Q14" s="26">
        <v>3150235</v>
      </c>
    </row>
    <row r="15" spans="1:17" x14ac:dyDescent="0.25">
      <c r="A15" s="26">
        <f t="shared" si="1"/>
        <v>2034</v>
      </c>
      <c r="B15" s="26">
        <v>7</v>
      </c>
      <c r="C15" s="26">
        <v>5</v>
      </c>
      <c r="D15" s="26">
        <f t="shared" si="2"/>
        <v>4508.63</v>
      </c>
      <c r="E15" s="26">
        <f t="shared" si="0"/>
        <v>162.99</v>
      </c>
      <c r="F15" s="26">
        <f t="shared" si="0"/>
        <v>92.677999999999997</v>
      </c>
      <c r="G15" s="26">
        <f t="shared" si="0"/>
        <v>41.348999999999997</v>
      </c>
      <c r="H15" s="26">
        <f t="shared" si="0"/>
        <v>3603.3960000000002</v>
      </c>
      <c r="I15" s="26" t="s">
        <v>48</v>
      </c>
      <c r="J15" s="26">
        <v>2034</v>
      </c>
      <c r="K15" s="26">
        <v>7</v>
      </c>
      <c r="L15" s="26">
        <v>5</v>
      </c>
      <c r="M15" s="26">
        <v>4508630</v>
      </c>
      <c r="N15" s="26">
        <v>162990</v>
      </c>
      <c r="O15" s="26">
        <v>92678</v>
      </c>
      <c r="P15" s="26">
        <v>41349</v>
      </c>
      <c r="Q15" s="26">
        <v>3603396</v>
      </c>
    </row>
    <row r="16" spans="1:17" x14ac:dyDescent="0.25">
      <c r="A16" s="26">
        <f t="shared" si="1"/>
        <v>2034</v>
      </c>
      <c r="B16" s="26">
        <v>8</v>
      </c>
      <c r="C16" s="26">
        <v>2</v>
      </c>
      <c r="D16" s="26">
        <f t="shared" si="2"/>
        <v>3810.9059999999999</v>
      </c>
      <c r="E16" s="26">
        <f t="shared" si="0"/>
        <v>122.464</v>
      </c>
      <c r="F16" s="26">
        <f t="shared" si="0"/>
        <v>41.654000000000003</v>
      </c>
      <c r="G16" s="26">
        <f t="shared" si="0"/>
        <v>27.556000000000001</v>
      </c>
      <c r="H16" s="26">
        <f t="shared" si="0"/>
        <v>3073.7750000000001</v>
      </c>
      <c r="I16" s="26" t="s">
        <v>48</v>
      </c>
      <c r="J16" s="26">
        <v>2034</v>
      </c>
      <c r="K16" s="26">
        <v>8</v>
      </c>
      <c r="L16" s="26">
        <v>2</v>
      </c>
      <c r="M16" s="26">
        <v>3810906</v>
      </c>
      <c r="N16" s="26">
        <v>122464</v>
      </c>
      <c r="O16" s="26">
        <v>41654</v>
      </c>
      <c r="P16" s="26">
        <v>27556</v>
      </c>
      <c r="Q16" s="26">
        <v>3073775</v>
      </c>
    </row>
    <row r="17" spans="1:17" x14ac:dyDescent="0.25">
      <c r="A17" s="26">
        <f t="shared" si="1"/>
        <v>2034</v>
      </c>
      <c r="B17" s="26">
        <v>8</v>
      </c>
      <c r="C17" s="26">
        <v>5</v>
      </c>
      <c r="D17" s="26">
        <f t="shared" si="2"/>
        <v>4544.4219999999996</v>
      </c>
      <c r="E17" s="26">
        <f t="shared" si="0"/>
        <v>162.67500000000001</v>
      </c>
      <c r="F17" s="26">
        <f t="shared" si="0"/>
        <v>92.308999999999997</v>
      </c>
      <c r="G17" s="26">
        <f t="shared" si="0"/>
        <v>41.197000000000003</v>
      </c>
      <c r="H17" s="26">
        <f t="shared" si="0"/>
        <v>3541.9659999999999</v>
      </c>
      <c r="I17" s="26" t="s">
        <v>48</v>
      </c>
      <c r="J17" s="26">
        <v>2034</v>
      </c>
      <c r="K17" s="26">
        <v>8</v>
      </c>
      <c r="L17" s="26">
        <v>5</v>
      </c>
      <c r="M17" s="26">
        <v>4544422</v>
      </c>
      <c r="N17" s="26">
        <v>162675</v>
      </c>
      <c r="O17" s="26">
        <v>92309</v>
      </c>
      <c r="P17" s="26">
        <v>41197</v>
      </c>
      <c r="Q17" s="26">
        <v>3541966</v>
      </c>
    </row>
    <row r="18" spans="1:17" x14ac:dyDescent="0.25">
      <c r="A18" s="26">
        <f t="shared" si="1"/>
        <v>2034</v>
      </c>
      <c r="B18" s="26">
        <v>9</v>
      </c>
      <c r="C18" s="26">
        <v>2</v>
      </c>
      <c r="D18" s="26">
        <f t="shared" si="2"/>
        <v>3847.8969999999999</v>
      </c>
      <c r="E18" s="26">
        <f t="shared" si="2"/>
        <v>116.501</v>
      </c>
      <c r="F18" s="26">
        <f t="shared" si="2"/>
        <v>39.441000000000003</v>
      </c>
      <c r="G18" s="26">
        <f t="shared" si="2"/>
        <v>26.11</v>
      </c>
      <c r="H18" s="26">
        <f t="shared" si="2"/>
        <v>2954.7849999999999</v>
      </c>
      <c r="I18" s="26" t="s">
        <v>48</v>
      </c>
      <c r="J18" s="26">
        <v>2034</v>
      </c>
      <c r="K18" s="26">
        <v>9</v>
      </c>
      <c r="L18" s="26">
        <v>2</v>
      </c>
      <c r="M18" s="26">
        <v>3847897</v>
      </c>
      <c r="N18" s="26">
        <v>116501</v>
      </c>
      <c r="O18" s="26">
        <v>39441</v>
      </c>
      <c r="P18" s="26">
        <v>26110</v>
      </c>
      <c r="Q18" s="26">
        <v>2954785</v>
      </c>
    </row>
    <row r="19" spans="1:17" x14ac:dyDescent="0.25">
      <c r="A19" s="26">
        <f t="shared" si="1"/>
        <v>2034</v>
      </c>
      <c r="B19" s="26">
        <v>9</v>
      </c>
      <c r="C19" s="26">
        <v>5</v>
      </c>
      <c r="D19" s="26">
        <f t="shared" si="2"/>
        <v>4783.067</v>
      </c>
      <c r="E19" s="26">
        <f t="shared" si="2"/>
        <v>161.399</v>
      </c>
      <c r="F19" s="26">
        <f t="shared" si="2"/>
        <v>91.593999999999994</v>
      </c>
      <c r="G19" s="26">
        <f t="shared" si="2"/>
        <v>40.915999999999997</v>
      </c>
      <c r="H19" s="26">
        <f t="shared" si="2"/>
        <v>3449.8119999999999</v>
      </c>
      <c r="I19" s="26" t="s">
        <v>48</v>
      </c>
      <c r="J19" s="26">
        <v>2034</v>
      </c>
      <c r="K19" s="26">
        <v>9</v>
      </c>
      <c r="L19" s="26">
        <v>5</v>
      </c>
      <c r="M19" s="26">
        <v>4783067</v>
      </c>
      <c r="N19" s="26">
        <v>161399</v>
      </c>
      <c r="O19" s="26">
        <v>91594</v>
      </c>
      <c r="P19" s="26">
        <v>40916</v>
      </c>
      <c r="Q19" s="26">
        <v>3449812</v>
      </c>
    </row>
    <row r="20" spans="1:17" x14ac:dyDescent="0.25">
      <c r="A20" s="26">
        <f t="shared" si="1"/>
        <v>2034</v>
      </c>
      <c r="B20" s="26">
        <v>10</v>
      </c>
      <c r="C20" s="26">
        <v>2</v>
      </c>
      <c r="D20" s="26">
        <f t="shared" si="2"/>
        <v>4224.0259999999998</v>
      </c>
      <c r="E20" s="26">
        <f t="shared" si="2"/>
        <v>112.04900000000001</v>
      </c>
      <c r="F20" s="26">
        <f t="shared" si="2"/>
        <v>41.424999999999997</v>
      </c>
      <c r="G20" s="26">
        <f t="shared" si="2"/>
        <v>27.652999999999999</v>
      </c>
      <c r="H20" s="26">
        <f t="shared" si="2"/>
        <v>2827.587</v>
      </c>
      <c r="I20" s="26" t="s">
        <v>48</v>
      </c>
      <c r="J20" s="26">
        <v>2034</v>
      </c>
      <c r="K20" s="26">
        <v>10</v>
      </c>
      <c r="L20" s="26">
        <v>2</v>
      </c>
      <c r="M20" s="26">
        <v>4224026</v>
      </c>
      <c r="N20" s="26">
        <v>112049</v>
      </c>
      <c r="O20" s="26">
        <v>41425</v>
      </c>
      <c r="P20" s="26">
        <v>27653</v>
      </c>
      <c r="Q20" s="26">
        <v>2827587</v>
      </c>
    </row>
    <row r="21" spans="1:17" x14ac:dyDescent="0.25">
      <c r="A21" s="26">
        <f t="shared" si="1"/>
        <v>2034</v>
      </c>
      <c r="B21" s="26">
        <v>10</v>
      </c>
      <c r="C21" s="26">
        <v>5</v>
      </c>
      <c r="D21" s="26">
        <f t="shared" si="2"/>
        <v>5034.3159999999998</v>
      </c>
      <c r="E21" s="26">
        <f t="shared" si="2"/>
        <v>149.87799999999999</v>
      </c>
      <c r="F21" s="26">
        <f t="shared" si="2"/>
        <v>92.918000000000006</v>
      </c>
      <c r="G21" s="26">
        <f t="shared" si="2"/>
        <v>41.424999999999997</v>
      </c>
      <c r="H21" s="26">
        <f t="shared" si="2"/>
        <v>3288.9540000000002</v>
      </c>
      <c r="I21" s="26" t="s">
        <v>48</v>
      </c>
      <c r="J21" s="26">
        <v>2034</v>
      </c>
      <c r="K21" s="26">
        <v>10</v>
      </c>
      <c r="L21" s="26">
        <v>5</v>
      </c>
      <c r="M21" s="26">
        <v>5034316</v>
      </c>
      <c r="N21" s="26">
        <v>149878</v>
      </c>
      <c r="O21" s="26">
        <v>92918</v>
      </c>
      <c r="P21" s="26">
        <v>41425</v>
      </c>
      <c r="Q21" s="26">
        <v>3288954</v>
      </c>
    </row>
    <row r="22" spans="1:17" x14ac:dyDescent="0.25">
      <c r="A22" s="26">
        <f t="shared" si="1"/>
        <v>2034</v>
      </c>
      <c r="B22" s="26">
        <v>11</v>
      </c>
      <c r="C22" s="26">
        <v>2</v>
      </c>
      <c r="D22" s="26">
        <f t="shared" si="2"/>
        <v>4240.3760000000002</v>
      </c>
      <c r="E22" s="26">
        <f t="shared" si="2"/>
        <v>107.524</v>
      </c>
      <c r="F22" s="26">
        <f t="shared" si="2"/>
        <v>37.881</v>
      </c>
      <c r="G22" s="26">
        <f t="shared" si="2"/>
        <v>25.620999999999999</v>
      </c>
      <c r="H22" s="26">
        <f t="shared" si="2"/>
        <v>2795.6439999999998</v>
      </c>
      <c r="I22" s="26" t="s">
        <v>48</v>
      </c>
      <c r="J22" s="26">
        <v>2034</v>
      </c>
      <c r="K22" s="26">
        <v>11</v>
      </c>
      <c r="L22" s="26">
        <v>2</v>
      </c>
      <c r="M22" s="26">
        <v>4240376</v>
      </c>
      <c r="N22" s="26">
        <v>107524</v>
      </c>
      <c r="O22" s="26">
        <v>37881</v>
      </c>
      <c r="P22" s="26">
        <v>25621</v>
      </c>
      <c r="Q22" s="26">
        <v>2795644</v>
      </c>
    </row>
    <row r="23" spans="1:17" x14ac:dyDescent="0.25">
      <c r="A23" s="26">
        <f t="shared" si="1"/>
        <v>2034</v>
      </c>
      <c r="B23" s="26">
        <v>11</v>
      </c>
      <c r="C23" s="26">
        <v>5</v>
      </c>
      <c r="D23" s="26">
        <f t="shared" si="2"/>
        <v>5081.643</v>
      </c>
      <c r="E23" s="26">
        <f t="shared" si="2"/>
        <v>145.17500000000001</v>
      </c>
      <c r="F23" s="26">
        <f t="shared" si="2"/>
        <v>88.213999999999999</v>
      </c>
      <c r="G23" s="26">
        <f t="shared" si="2"/>
        <v>39.225999999999999</v>
      </c>
      <c r="H23" s="26">
        <f t="shared" si="2"/>
        <v>3265.8780000000002</v>
      </c>
      <c r="I23" s="26" t="s">
        <v>48</v>
      </c>
      <c r="J23" s="26">
        <v>2034</v>
      </c>
      <c r="K23" s="26">
        <v>11</v>
      </c>
      <c r="L23" s="26">
        <v>5</v>
      </c>
      <c r="M23" s="26">
        <v>5081643</v>
      </c>
      <c r="N23" s="26">
        <v>145175</v>
      </c>
      <c r="O23" s="26">
        <v>88214</v>
      </c>
      <c r="P23" s="26">
        <v>39226</v>
      </c>
      <c r="Q23" s="26">
        <v>3265878</v>
      </c>
    </row>
    <row r="24" spans="1:17" x14ac:dyDescent="0.25">
      <c r="A24" s="26">
        <f t="shared" si="1"/>
        <v>2034</v>
      </c>
      <c r="B24" s="26">
        <v>12</v>
      </c>
      <c r="C24" s="26">
        <v>2</v>
      </c>
      <c r="D24" s="26">
        <f t="shared" si="2"/>
        <v>4311.0010000000002</v>
      </c>
      <c r="E24" s="26">
        <f t="shared" si="2"/>
        <v>112.792</v>
      </c>
      <c r="F24" s="26">
        <f t="shared" si="2"/>
        <v>37.950000000000003</v>
      </c>
      <c r="G24" s="26">
        <f t="shared" si="2"/>
        <v>24.728999999999999</v>
      </c>
      <c r="H24" s="26">
        <f t="shared" si="2"/>
        <v>2950.1559999999999</v>
      </c>
      <c r="I24" s="26" t="s">
        <v>48</v>
      </c>
      <c r="J24" s="26">
        <v>2034</v>
      </c>
      <c r="K24" s="26">
        <v>12</v>
      </c>
      <c r="L24" s="26">
        <v>2</v>
      </c>
      <c r="M24" s="26">
        <v>4311001</v>
      </c>
      <c r="N24" s="26">
        <v>112792</v>
      </c>
      <c r="O24" s="26">
        <v>37950</v>
      </c>
      <c r="P24" s="26">
        <v>24729</v>
      </c>
      <c r="Q24" s="26">
        <v>2950156</v>
      </c>
    </row>
    <row r="25" spans="1:17" x14ac:dyDescent="0.25">
      <c r="A25" s="26">
        <f t="shared" si="1"/>
        <v>2034</v>
      </c>
      <c r="B25" s="26">
        <v>12</v>
      </c>
      <c r="C25" s="26">
        <v>5</v>
      </c>
      <c r="D25" s="26">
        <f t="shared" si="2"/>
        <v>5484.9690000000001</v>
      </c>
      <c r="E25" s="26">
        <f t="shared" si="2"/>
        <v>157.12700000000001</v>
      </c>
      <c r="F25" s="26">
        <f t="shared" si="2"/>
        <v>87.573999999999998</v>
      </c>
      <c r="G25" s="26">
        <f t="shared" si="2"/>
        <v>39.256</v>
      </c>
      <c r="H25" s="26">
        <f t="shared" si="2"/>
        <v>3508.8290000000002</v>
      </c>
      <c r="I25" s="26" t="s">
        <v>48</v>
      </c>
      <c r="J25" s="26">
        <v>2034</v>
      </c>
      <c r="K25" s="26">
        <v>12</v>
      </c>
      <c r="L25" s="26">
        <v>5</v>
      </c>
      <c r="M25" s="26">
        <v>5484969</v>
      </c>
      <c r="N25" s="26">
        <v>157127</v>
      </c>
      <c r="O25" s="26">
        <v>87574</v>
      </c>
      <c r="P25" s="26">
        <v>39256</v>
      </c>
      <c r="Q25" s="26">
        <v>3508829</v>
      </c>
    </row>
    <row r="26" spans="1:17" x14ac:dyDescent="0.25">
      <c r="A26" s="26" t="s">
        <v>49</v>
      </c>
      <c r="B26" s="26"/>
      <c r="C26" s="26"/>
      <c r="D26" s="26"/>
      <c r="E26" s="26"/>
      <c r="F26" s="26"/>
      <c r="G26" s="26"/>
      <c r="H26" s="26"/>
      <c r="I26" s="26"/>
      <c r="J26" s="26" t="s">
        <v>50</v>
      </c>
      <c r="K26" s="26"/>
      <c r="L26" s="26"/>
      <c r="M26" s="26"/>
      <c r="N26" s="26"/>
      <c r="O26" s="26"/>
      <c r="P26" s="26"/>
      <c r="Q26" s="26"/>
    </row>
    <row r="27" spans="1:17" x14ac:dyDescent="0.25">
      <c r="A27" s="26"/>
      <c r="B27" s="26"/>
      <c r="C27" s="26"/>
      <c r="D27" s="26" t="s">
        <v>51</v>
      </c>
      <c r="E27" s="26"/>
      <c r="F27" s="26"/>
      <c r="G27" s="26"/>
      <c r="H27" s="26"/>
      <c r="I27" s="26"/>
      <c r="J27" s="26" t="s">
        <v>52</v>
      </c>
      <c r="K27" s="26"/>
      <c r="L27" s="26"/>
      <c r="M27" s="26"/>
      <c r="N27" s="26"/>
      <c r="O27" s="26"/>
      <c r="P27" s="26"/>
      <c r="Q27" s="26"/>
    </row>
    <row r="28" spans="1:17" x14ac:dyDescent="0.25">
      <c r="A28" s="26" t="s">
        <v>0</v>
      </c>
      <c r="B28" s="26" t="s">
        <v>1</v>
      </c>
      <c r="C28" s="26" t="s">
        <v>2</v>
      </c>
      <c r="D28" s="26" t="s">
        <v>3</v>
      </c>
      <c r="E28" s="26" t="s">
        <v>4</v>
      </c>
      <c r="F28" s="26" t="s">
        <v>5</v>
      </c>
      <c r="G28" s="26" t="s">
        <v>6</v>
      </c>
      <c r="H28" s="26" t="s">
        <v>7</v>
      </c>
      <c r="I28" s="26"/>
      <c r="J28" s="26" t="s">
        <v>0</v>
      </c>
      <c r="K28" s="26" t="s">
        <v>1</v>
      </c>
      <c r="L28" s="26" t="s">
        <v>2</v>
      </c>
      <c r="M28" s="26" t="s">
        <v>3</v>
      </c>
      <c r="N28" s="26" t="s">
        <v>4</v>
      </c>
      <c r="O28" s="26" t="s">
        <v>5</v>
      </c>
      <c r="P28" s="26" t="s">
        <v>6</v>
      </c>
      <c r="Q28" s="26" t="s">
        <v>7</v>
      </c>
    </row>
    <row r="29" spans="1:17" x14ac:dyDescent="0.25">
      <c r="A29" s="26" t="str">
        <f>IF(A1=A28,"Correct","Wrong")</f>
        <v>Correct</v>
      </c>
      <c r="B29" s="26" t="str">
        <f t="shared" ref="B29:H29" si="3">IF(B1=B28,"Correct","Wrong")</f>
        <v>Correct</v>
      </c>
      <c r="C29" s="26" t="str">
        <f t="shared" si="3"/>
        <v>Correct</v>
      </c>
      <c r="D29" s="26" t="str">
        <f t="shared" si="3"/>
        <v>Correct</v>
      </c>
      <c r="E29" s="26" t="str">
        <f t="shared" si="3"/>
        <v>Correct</v>
      </c>
      <c r="F29" s="26" t="str">
        <f t="shared" si="3"/>
        <v>Correct</v>
      </c>
      <c r="G29" s="26" t="str">
        <f t="shared" si="3"/>
        <v>Correct</v>
      </c>
      <c r="H29" s="26" t="str">
        <f t="shared" si="3"/>
        <v>Correct</v>
      </c>
      <c r="I29" s="26"/>
      <c r="J29" s="26" t="str">
        <f>IF(J1=J28,"Correct","Wrong")</f>
        <v>Correct</v>
      </c>
      <c r="K29" s="26" t="str">
        <f t="shared" ref="K29:Q29" si="4">IF(K1=K28,"Correct","Wrong")</f>
        <v>Correct</v>
      </c>
      <c r="L29" s="26" t="str">
        <f t="shared" si="4"/>
        <v>Correct</v>
      </c>
      <c r="M29" s="26" t="str">
        <f t="shared" si="4"/>
        <v>Correct</v>
      </c>
      <c r="N29" s="26" t="str">
        <f t="shared" si="4"/>
        <v>Correct</v>
      </c>
      <c r="O29" s="26" t="str">
        <f t="shared" si="4"/>
        <v>Correct</v>
      </c>
      <c r="P29" s="26" t="str">
        <f t="shared" si="4"/>
        <v>Correct</v>
      </c>
      <c r="Q29" s="26" t="str">
        <f t="shared" si="4"/>
        <v>Correct</v>
      </c>
    </row>
    <row r="30" spans="1:17" x14ac:dyDescent="0.25">
      <c r="A30" s="26" t="s">
        <v>10</v>
      </c>
      <c r="B30" s="26" t="s">
        <v>10</v>
      </c>
      <c r="C30" s="26" t="s">
        <v>10</v>
      </c>
      <c r="D30" s="26" t="s">
        <v>53</v>
      </c>
      <c r="E30" s="26" t="s">
        <v>53</v>
      </c>
      <c r="F30" s="26" t="s">
        <v>53</v>
      </c>
      <c r="G30" s="26" t="s">
        <v>53</v>
      </c>
      <c r="H30" s="26" t="s">
        <v>53</v>
      </c>
      <c r="I30" s="26"/>
      <c r="J30" s="26"/>
      <c r="K30" s="26"/>
      <c r="L30" s="26"/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</row>
    <row r="31" spans="1:17" x14ac:dyDescent="0.25">
      <c r="A31" s="26" t="s">
        <v>55</v>
      </c>
      <c r="B31" s="26">
        <f>A2</f>
        <v>2034</v>
      </c>
      <c r="C31" s="26" t="str">
        <f>IF(B31=K31,"CORRECT","Wrong!!!")</f>
        <v>CORRECT</v>
      </c>
      <c r="D31" s="26"/>
      <c r="E31" s="26"/>
      <c r="F31" s="26"/>
      <c r="G31" s="26"/>
      <c r="H31" s="26"/>
      <c r="I31" s="26"/>
      <c r="J31" s="26" t="s">
        <v>55</v>
      </c>
      <c r="K31" s="26">
        <f>J2</f>
        <v>2034</v>
      </c>
      <c r="L31" s="26"/>
      <c r="M31" s="26"/>
      <c r="N31" s="26"/>
      <c r="O31" s="26"/>
      <c r="P31" s="26"/>
      <c r="Q31" s="2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6" sqref="A16"/>
    </sheetView>
  </sheetViews>
  <sheetFormatPr defaultRowHeight="15" x14ac:dyDescent="0.25"/>
  <cols>
    <col min="2" max="2" width="21.28515625" customWidth="1"/>
    <col min="3" max="3" width="23.7109375" customWidth="1"/>
  </cols>
  <sheetData>
    <row r="1" spans="1:3" x14ac:dyDescent="0.25">
      <c r="A1" t="s">
        <v>29</v>
      </c>
      <c r="B1" t="s">
        <v>30</v>
      </c>
      <c r="C1" t="s">
        <v>31</v>
      </c>
    </row>
    <row r="2" spans="1:3" x14ac:dyDescent="0.25">
      <c r="A2">
        <v>0</v>
      </c>
      <c r="B2" t="s">
        <v>32</v>
      </c>
      <c r="C2" t="s">
        <v>33</v>
      </c>
    </row>
    <row r="3" spans="1:3" x14ac:dyDescent="0.25">
      <c r="A3">
        <v>0</v>
      </c>
      <c r="B3" t="s">
        <v>34</v>
      </c>
      <c r="C3" s="30">
        <v>43473.953032407408</v>
      </c>
    </row>
    <row r="4" spans="1:3" x14ac:dyDescent="0.25">
      <c r="A4">
        <v>0</v>
      </c>
      <c r="B4" t="s">
        <v>35</v>
      </c>
      <c r="C4" t="s">
        <v>93</v>
      </c>
    </row>
    <row r="5" spans="1:3" x14ac:dyDescent="0.25">
      <c r="A5">
        <v>0</v>
      </c>
      <c r="B5" t="s">
        <v>36</v>
      </c>
      <c r="C5" t="s">
        <v>37</v>
      </c>
    </row>
    <row r="6" spans="1:3" x14ac:dyDescent="0.25">
      <c r="A6">
        <v>1</v>
      </c>
      <c r="B6" t="s">
        <v>38</v>
      </c>
      <c r="C6" s="31">
        <v>43473.43340277778</v>
      </c>
    </row>
    <row r="7" spans="1:3" x14ac:dyDescent="0.25">
      <c r="A7">
        <v>1</v>
      </c>
      <c r="B7" t="s">
        <v>39</v>
      </c>
      <c r="C7" s="31" t="s">
        <v>94</v>
      </c>
    </row>
    <row r="8" spans="1:3" x14ac:dyDescent="0.25">
      <c r="A8">
        <v>1</v>
      </c>
      <c r="B8" t="s">
        <v>40</v>
      </c>
      <c r="C8" s="31">
        <v>43473.433113425926</v>
      </c>
    </row>
    <row r="9" spans="1:3" x14ac:dyDescent="0.25">
      <c r="A9">
        <v>1</v>
      </c>
      <c r="B9" t="s">
        <v>41</v>
      </c>
      <c r="C9" t="s">
        <v>95</v>
      </c>
    </row>
    <row r="10" spans="1:3" x14ac:dyDescent="0.25">
      <c r="A10">
        <v>1</v>
      </c>
      <c r="B10" t="s">
        <v>42</v>
      </c>
      <c r="C10" t="s">
        <v>56</v>
      </c>
    </row>
    <row r="11" spans="1:3" x14ac:dyDescent="0.25">
      <c r="A11">
        <v>1</v>
      </c>
      <c r="B11" t="s">
        <v>43</v>
      </c>
      <c r="C11" t="s">
        <v>78</v>
      </c>
    </row>
    <row r="12" spans="1:3" x14ac:dyDescent="0.25">
      <c r="A12">
        <v>1</v>
      </c>
      <c r="B12" t="s">
        <v>44</v>
      </c>
      <c r="C12" t="s">
        <v>45</v>
      </c>
    </row>
    <row r="13" spans="1:3" x14ac:dyDescent="0.25">
      <c r="A13">
        <v>1</v>
      </c>
      <c r="B13" t="s">
        <v>46</v>
      </c>
      <c r="C13" t="s">
        <v>57</v>
      </c>
    </row>
    <row r="15" spans="1:3" x14ac:dyDescent="0.25">
      <c r="A15" t="s">
        <v>96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workbookViewId="0">
      <selection activeCell="M4" sqref="M4"/>
    </sheetView>
  </sheetViews>
  <sheetFormatPr defaultRowHeight="15" x14ac:dyDescent="0.25"/>
  <cols>
    <col min="2" max="2" width="21.5703125" style="25" customWidth="1"/>
    <col min="3" max="3" width="4.85546875" customWidth="1"/>
    <col min="4" max="4" width="7.5703125" customWidth="1"/>
    <col min="5" max="5" width="7.42578125" customWidth="1"/>
    <col min="10" max="10" width="7.7109375" customWidth="1"/>
    <col min="11" max="11" width="7.7109375" style="26" customWidth="1"/>
    <col min="12" max="12" width="12.42578125" customWidth="1"/>
    <col min="13" max="13" width="10" customWidth="1"/>
    <col min="15" max="19" width="8.85546875" style="26"/>
    <col min="20" max="20" width="8.85546875" style="32"/>
    <col min="21" max="24" width="8.85546875" style="26"/>
    <col min="25" max="25" width="8.85546875" style="32"/>
    <col min="26" max="26" width="8.85546875" style="26"/>
    <col min="27" max="27" width="8.85546875" style="33"/>
    <col min="28" max="28" width="8.85546875" style="32"/>
    <col min="29" max="30" width="8.85546875" style="26"/>
  </cols>
  <sheetData>
    <row r="1" spans="1:30" x14ac:dyDescent="0.25">
      <c r="A1" s="1" t="s">
        <v>58</v>
      </c>
      <c r="B1" s="24"/>
      <c r="C1" s="1"/>
      <c r="D1" s="38"/>
      <c r="E1" s="1"/>
      <c r="F1" s="1"/>
      <c r="G1" s="1"/>
      <c r="H1" s="1"/>
      <c r="I1" s="1"/>
      <c r="J1" s="2"/>
      <c r="L1" s="26"/>
      <c r="M1" s="26"/>
      <c r="Y1" s="32">
        <v>2034</v>
      </c>
      <c r="AB1" s="32">
        <v>2045</v>
      </c>
    </row>
    <row r="2" spans="1:30" ht="74.25" customHeight="1" x14ac:dyDescent="0.25">
      <c r="A2" s="64" t="s">
        <v>0</v>
      </c>
      <c r="B2" s="64" t="s">
        <v>1</v>
      </c>
      <c r="C2" s="64" t="s">
        <v>25</v>
      </c>
      <c r="D2" s="66" t="s">
        <v>59</v>
      </c>
      <c r="E2" s="39" t="s">
        <v>3</v>
      </c>
      <c r="F2" s="39" t="s">
        <v>60</v>
      </c>
      <c r="G2" s="39" t="s">
        <v>61</v>
      </c>
      <c r="H2" s="39" t="s">
        <v>62</v>
      </c>
      <c r="I2" s="39" t="s">
        <v>63</v>
      </c>
      <c r="J2" s="40" t="s">
        <v>7</v>
      </c>
      <c r="K2" s="39" t="s">
        <v>64</v>
      </c>
      <c r="L2" s="39" t="s">
        <v>65</v>
      </c>
      <c r="M2" s="39" t="s">
        <v>66</v>
      </c>
      <c r="O2" s="26">
        <v>2008</v>
      </c>
      <c r="P2" s="26">
        <v>2010</v>
      </c>
      <c r="Q2" s="26">
        <v>2012</v>
      </c>
      <c r="R2" s="26">
        <v>2014</v>
      </c>
      <c r="S2" s="26">
        <v>2015</v>
      </c>
      <c r="T2" s="32">
        <v>2017</v>
      </c>
      <c r="U2" s="26">
        <v>2018</v>
      </c>
      <c r="V2" s="26">
        <v>2021</v>
      </c>
      <c r="W2" s="26">
        <v>2024</v>
      </c>
      <c r="X2" s="26">
        <v>2030</v>
      </c>
      <c r="Y2" s="32">
        <v>2034</v>
      </c>
      <c r="Z2" s="26">
        <v>2035</v>
      </c>
      <c r="AA2" s="33">
        <v>2040</v>
      </c>
      <c r="AB2" s="32">
        <v>2045</v>
      </c>
      <c r="AC2" s="26" t="s">
        <v>23</v>
      </c>
      <c r="AD2" s="26" t="s">
        <v>22</v>
      </c>
    </row>
    <row r="3" spans="1:30" s="26" customFormat="1" ht="35.450000000000003" customHeight="1" x14ac:dyDescent="0.25">
      <c r="A3" s="65"/>
      <c r="B3" s="65"/>
      <c r="C3" s="65"/>
      <c r="D3" s="65"/>
      <c r="E3" s="67" t="s">
        <v>67</v>
      </c>
      <c r="F3" s="68"/>
      <c r="G3" s="68"/>
      <c r="H3" s="68"/>
      <c r="I3" s="68"/>
      <c r="J3" s="68"/>
      <c r="K3" s="63" t="s">
        <v>68</v>
      </c>
      <c r="L3" s="63"/>
      <c r="M3" s="63"/>
      <c r="T3" s="32"/>
      <c r="Y3" s="32"/>
      <c r="AA3" s="33"/>
      <c r="AB3" s="32"/>
    </row>
    <row r="4" spans="1:30" x14ac:dyDescent="0.25">
      <c r="A4" s="41">
        <f>SummaryReportBody!A2</f>
        <v>2034</v>
      </c>
      <c r="B4" s="42">
        <v>1</v>
      </c>
      <c r="C4" s="41">
        <v>2</v>
      </c>
      <c r="D4" s="43">
        <f t="shared" ref="D4:D27" si="0">AD4</f>
        <v>9</v>
      </c>
      <c r="E4" s="44">
        <f>0.00110231131*SummaryReportBody!D2</f>
        <v>4.3079902299973298</v>
      </c>
      <c r="F4" s="44">
        <f>0.00110231131*SummaryReportBody!E2</f>
        <v>0.10972847704263999</v>
      </c>
      <c r="G4" s="44">
        <f>0.00110231131*SummaryReportBody!F2</f>
        <v>3.73463071828E-2</v>
      </c>
      <c r="H4" s="44">
        <f>0.00110231131*SummaryReportBody!G2</f>
        <v>2.4925463341719998E-2</v>
      </c>
      <c r="I4" s="45">
        <f>(F4+G4+H4)</f>
        <v>0.17200024756715998</v>
      </c>
      <c r="J4" s="44">
        <f>0.00110231131*SummaryReportBody!H2</f>
        <v>2.9888201136697199</v>
      </c>
      <c r="K4" s="37">
        <f>(F4+G4+H4)*D4</f>
        <v>1.5480022281044399</v>
      </c>
      <c r="L4" s="44">
        <f>D4*E4</f>
        <v>38.771912069975969</v>
      </c>
      <c r="M4" s="45">
        <f>D4*J4</f>
        <v>26.89938102302748</v>
      </c>
      <c r="O4" s="3">
        <v>8</v>
      </c>
      <c r="P4" s="3">
        <v>10</v>
      </c>
      <c r="Q4" s="26">
        <v>9</v>
      </c>
      <c r="R4" s="26">
        <v>8</v>
      </c>
      <c r="S4" s="26">
        <v>9</v>
      </c>
      <c r="T4" s="32">
        <v>9</v>
      </c>
      <c r="U4" s="26">
        <v>8</v>
      </c>
      <c r="V4" s="26">
        <v>10</v>
      </c>
      <c r="W4" s="26">
        <v>8</v>
      </c>
      <c r="X4" s="26">
        <v>8</v>
      </c>
      <c r="Y4" s="32">
        <v>9</v>
      </c>
      <c r="Z4" s="1">
        <v>8</v>
      </c>
      <c r="AA4" s="33">
        <v>9</v>
      </c>
      <c r="AB4" s="32">
        <v>9</v>
      </c>
      <c r="AC4" s="26">
        <f t="shared" ref="AC4:AC27" si="1">IF(A4=2008,O4,IF(A4=2012,Q4,IF(A4=2015,S4,IF(A4=2017,T4,IF(A4=2018,U4,IF(A4=2010,P4,IF(A4=2014,R4,IF(A4=2040,AA4,30))))))))</f>
        <v>30</v>
      </c>
      <c r="AD4" s="26">
        <f t="shared" ref="AD4:AD27" si="2">IF(AC4&lt;30,AC4,IF(A4=2021,V4,IF(A4=2024,W4,IF(A4=2030,X4,IF(A4=2034,Y4,IF(A4=2035,Z4,IF(A4=2045,AB4,"wrong")))))))</f>
        <v>9</v>
      </c>
    </row>
    <row r="5" spans="1:30" x14ac:dyDescent="0.25">
      <c r="A5" s="41">
        <f>SummaryReportBody!A3</f>
        <v>2034</v>
      </c>
      <c r="B5" s="42">
        <v>1</v>
      </c>
      <c r="C5" s="41">
        <v>5</v>
      </c>
      <c r="D5" s="43">
        <f t="shared" si="0"/>
        <v>22</v>
      </c>
      <c r="E5" s="44">
        <f>0.00110231131*SummaryReportBody!D3</f>
        <v>5.3603458937394395</v>
      </c>
      <c r="F5" s="44">
        <f>0.00110231131*SummaryReportBody!E3</f>
        <v>0.15182684828285001</v>
      </c>
      <c r="G5" s="44">
        <f>0.00110231131*SummaryReportBody!F3</f>
        <v>8.8517802815620009E-2</v>
      </c>
      <c r="H5" s="44">
        <f>0.00110231131*SummaryReportBody!G3</f>
        <v>3.947707494503E-2</v>
      </c>
      <c r="I5" s="45">
        <f t="shared" ref="I5:I27" si="3">(F5+G5+H5)</f>
        <v>0.27982172604350003</v>
      </c>
      <c r="J5" s="44">
        <f>0.00110231131*SummaryReportBody!H3</f>
        <v>3.5205739873024102</v>
      </c>
      <c r="K5" s="37">
        <f t="shared" ref="K5:K27" si="4">(F5+G5+H5)*D5</f>
        <v>6.156077972957001</v>
      </c>
      <c r="L5" s="44">
        <f t="shared" ref="L5:L27" si="5">D5*E5</f>
        <v>117.92760966226767</v>
      </c>
      <c r="M5" s="45">
        <f t="shared" ref="M5:M27" si="6">D5*J5</f>
        <v>77.452627720653027</v>
      </c>
      <c r="O5" s="3">
        <v>23</v>
      </c>
      <c r="P5" s="3">
        <v>21</v>
      </c>
      <c r="Q5" s="26">
        <v>22</v>
      </c>
      <c r="R5" s="26">
        <v>23</v>
      </c>
      <c r="S5" s="26">
        <v>22</v>
      </c>
      <c r="T5" s="32">
        <v>22</v>
      </c>
      <c r="U5" s="26">
        <v>23</v>
      </c>
      <c r="V5" s="26">
        <v>21</v>
      </c>
      <c r="W5" s="26">
        <v>23</v>
      </c>
      <c r="X5" s="26">
        <v>23</v>
      </c>
      <c r="Y5" s="32">
        <v>22</v>
      </c>
      <c r="Z5" s="1">
        <v>23</v>
      </c>
      <c r="AA5" s="33">
        <v>22</v>
      </c>
      <c r="AB5" s="32">
        <v>22</v>
      </c>
      <c r="AC5" s="26">
        <f t="shared" si="1"/>
        <v>30</v>
      </c>
      <c r="AD5" s="26">
        <f t="shared" si="2"/>
        <v>22</v>
      </c>
    </row>
    <row r="6" spans="1:30" x14ac:dyDescent="0.25">
      <c r="A6" s="41">
        <f>SummaryReportBody!A4</f>
        <v>2034</v>
      </c>
      <c r="B6" s="42">
        <v>2</v>
      </c>
      <c r="C6" s="41">
        <v>2</v>
      </c>
      <c r="D6" s="43">
        <f t="shared" si="0"/>
        <v>8</v>
      </c>
      <c r="E6" s="44">
        <f>0.00110231131*SummaryReportBody!D4</f>
        <v>3.9274911050775998</v>
      </c>
      <c r="F6" s="44">
        <f>0.00110231131*SummaryReportBody!E4</f>
        <v>9.9747048130590002E-2</v>
      </c>
      <c r="G6" s="44">
        <f>0.00110231131*SummaryReportBody!F4</f>
        <v>3.630241837223E-2</v>
      </c>
      <c r="H6" s="44">
        <f>0.00110231131*SummaryReportBody!G4</f>
        <v>2.3378920573789999E-2</v>
      </c>
      <c r="I6" s="45">
        <f t="shared" si="3"/>
        <v>0.15942838707661</v>
      </c>
      <c r="J6" s="44">
        <f>0.00110231131*SummaryReportBody!H4</f>
        <v>2.8582039396138899</v>
      </c>
      <c r="K6" s="37">
        <f t="shared" si="4"/>
        <v>1.27542709661288</v>
      </c>
      <c r="L6" s="44">
        <f t="shared" si="5"/>
        <v>31.419928840620798</v>
      </c>
      <c r="M6" s="45">
        <f t="shared" si="6"/>
        <v>22.865631516911119</v>
      </c>
      <c r="O6" s="3">
        <v>8</v>
      </c>
      <c r="P6" s="3">
        <v>8</v>
      </c>
      <c r="Q6" s="26">
        <v>8</v>
      </c>
      <c r="R6" s="26">
        <v>8</v>
      </c>
      <c r="S6" s="26">
        <v>8</v>
      </c>
      <c r="T6" s="32">
        <v>8</v>
      </c>
      <c r="U6" s="26">
        <v>8</v>
      </c>
      <c r="V6" s="26">
        <v>8</v>
      </c>
      <c r="W6" s="26">
        <v>8</v>
      </c>
      <c r="X6" s="26">
        <v>8</v>
      </c>
      <c r="Y6" s="32">
        <v>8</v>
      </c>
      <c r="Z6" s="1">
        <v>8</v>
      </c>
      <c r="AA6" s="33">
        <v>8</v>
      </c>
      <c r="AB6" s="32">
        <v>8</v>
      </c>
      <c r="AC6" s="26">
        <f t="shared" si="1"/>
        <v>30</v>
      </c>
      <c r="AD6" s="26">
        <f t="shared" si="2"/>
        <v>8</v>
      </c>
    </row>
    <row r="7" spans="1:30" x14ac:dyDescent="0.25">
      <c r="A7" s="41">
        <f>SummaryReportBody!A5</f>
        <v>2034</v>
      </c>
      <c r="B7" s="42">
        <v>2</v>
      </c>
      <c r="C7" s="41">
        <v>5</v>
      </c>
      <c r="D7" s="43">
        <f t="shared" si="0"/>
        <v>20</v>
      </c>
      <c r="E7" s="44">
        <f>0.00110231131*SummaryReportBody!D5</f>
        <v>5.3207982708705703</v>
      </c>
      <c r="F7" s="44">
        <f>0.00110231131*SummaryReportBody!E5</f>
        <v>0.15018550674226</v>
      </c>
      <c r="G7" s="44">
        <f>0.00110231131*SummaryReportBody!F5</f>
        <v>8.8951011160449997E-2</v>
      </c>
      <c r="H7" s="44">
        <f>0.00110231131*SummaryReportBody!G5</f>
        <v>3.9991854326799997E-2</v>
      </c>
      <c r="I7" s="45">
        <f t="shared" si="3"/>
        <v>0.27912837222951004</v>
      </c>
      <c r="J7" s="44">
        <f>0.00110231131*SummaryReportBody!H5</f>
        <v>3.4439071333806002</v>
      </c>
      <c r="K7" s="37">
        <f t="shared" si="4"/>
        <v>5.5825674445902003</v>
      </c>
      <c r="L7" s="44">
        <f t="shared" si="5"/>
        <v>106.4159654174114</v>
      </c>
      <c r="M7" s="45">
        <f t="shared" si="6"/>
        <v>68.878142667611996</v>
      </c>
      <c r="O7" s="3">
        <v>21</v>
      </c>
      <c r="P7" s="3">
        <v>20</v>
      </c>
      <c r="Q7" s="26">
        <v>21</v>
      </c>
      <c r="R7" s="26">
        <v>20</v>
      </c>
      <c r="S7" s="26">
        <v>20</v>
      </c>
      <c r="T7" s="32">
        <v>20</v>
      </c>
      <c r="U7" s="26">
        <v>20</v>
      </c>
      <c r="V7" s="26">
        <v>20</v>
      </c>
      <c r="W7" s="26">
        <v>21</v>
      </c>
      <c r="X7" s="26">
        <v>20</v>
      </c>
      <c r="Y7" s="32">
        <v>20</v>
      </c>
      <c r="Z7" s="1">
        <v>20</v>
      </c>
      <c r="AA7" s="33">
        <v>21</v>
      </c>
      <c r="AB7" s="32">
        <v>20</v>
      </c>
      <c r="AC7" s="26">
        <f t="shared" si="1"/>
        <v>30</v>
      </c>
      <c r="AD7" s="26">
        <f t="shared" si="2"/>
        <v>20</v>
      </c>
    </row>
    <row r="8" spans="1:30" x14ac:dyDescent="0.25">
      <c r="A8" s="41">
        <f>SummaryReportBody!A6</f>
        <v>2034</v>
      </c>
      <c r="B8" s="42">
        <v>3</v>
      </c>
      <c r="C8" s="41">
        <v>2</v>
      </c>
      <c r="D8" s="43">
        <f t="shared" si="0"/>
        <v>8</v>
      </c>
      <c r="E8" s="44">
        <f>0.00110231131*SummaryReportBody!D6</f>
        <v>4.7508790727517498</v>
      </c>
      <c r="F8" s="44">
        <f>0.00110231131*SummaryReportBody!E6</f>
        <v>0.11935606402418</v>
      </c>
      <c r="G8" s="44">
        <f>0.00110231131*SummaryReportBody!F6</f>
        <v>4.3189659437109999E-2</v>
      </c>
      <c r="H8" s="44">
        <f>0.00110231131*SummaryReportBody!G6</f>
        <v>2.9002912877410001E-2</v>
      </c>
      <c r="I8" s="45">
        <f t="shared" si="3"/>
        <v>0.19154863633870001</v>
      </c>
      <c r="J8" s="44">
        <f>0.00110231131*SummaryReportBody!H6</f>
        <v>3.0500722462324896</v>
      </c>
      <c r="K8" s="37">
        <f t="shared" si="4"/>
        <v>1.5323890907096001</v>
      </c>
      <c r="L8" s="44">
        <f t="shared" si="5"/>
        <v>38.007032582013998</v>
      </c>
      <c r="M8" s="45">
        <f t="shared" si="6"/>
        <v>24.400577969859917</v>
      </c>
      <c r="O8" s="3">
        <v>10</v>
      </c>
      <c r="P8" s="3">
        <v>8</v>
      </c>
      <c r="Q8" s="26">
        <v>9</v>
      </c>
      <c r="R8" s="26">
        <v>10</v>
      </c>
      <c r="S8" s="26">
        <v>9</v>
      </c>
      <c r="T8" s="32">
        <v>8</v>
      </c>
      <c r="U8" s="26">
        <v>9</v>
      </c>
      <c r="V8" s="26">
        <v>8</v>
      </c>
      <c r="W8" s="26">
        <v>10</v>
      </c>
      <c r="X8" s="26">
        <v>10</v>
      </c>
      <c r="Y8" s="32">
        <v>8</v>
      </c>
      <c r="Z8" s="1">
        <v>9</v>
      </c>
      <c r="AA8" s="33">
        <v>9</v>
      </c>
      <c r="AB8" s="32">
        <v>8</v>
      </c>
      <c r="AC8" s="26">
        <f t="shared" si="1"/>
        <v>30</v>
      </c>
      <c r="AD8" s="26">
        <f t="shared" si="2"/>
        <v>8</v>
      </c>
    </row>
    <row r="9" spans="1:30" x14ac:dyDescent="0.25">
      <c r="A9" s="41">
        <f>SummaryReportBody!A7</f>
        <v>2034</v>
      </c>
      <c r="B9" s="42">
        <v>3</v>
      </c>
      <c r="C9" s="41">
        <v>5</v>
      </c>
      <c r="D9" s="43">
        <f t="shared" si="0"/>
        <v>23</v>
      </c>
      <c r="E9" s="44">
        <f>0.00110231131*SummaryReportBody!D7</f>
        <v>5.6798166552923295</v>
      </c>
      <c r="F9" s="44">
        <f>0.00110231131*SummaryReportBody!E7</f>
        <v>0.15948791188735001</v>
      </c>
      <c r="G9" s="44">
        <f>0.00110231131*SummaryReportBody!F7</f>
        <v>9.7928234469089992E-2</v>
      </c>
      <c r="H9" s="44">
        <f>0.00110231131*SummaryReportBody!G7</f>
        <v>4.3604128489670005E-2</v>
      </c>
      <c r="I9" s="45">
        <f t="shared" si="3"/>
        <v>0.30102027484610999</v>
      </c>
      <c r="J9" s="44">
        <f>0.00110231131*SummaryReportBody!H7</f>
        <v>3.5574716537820401</v>
      </c>
      <c r="K9" s="37">
        <f t="shared" si="4"/>
        <v>6.9234663214605296</v>
      </c>
      <c r="L9" s="44">
        <f t="shared" si="5"/>
        <v>130.63578307172358</v>
      </c>
      <c r="M9" s="45">
        <f t="shared" si="6"/>
        <v>81.821848036986921</v>
      </c>
      <c r="O9" s="3">
        <v>21</v>
      </c>
      <c r="P9" s="3">
        <v>23</v>
      </c>
      <c r="Q9" s="26">
        <v>22</v>
      </c>
      <c r="R9" s="26">
        <v>21</v>
      </c>
      <c r="S9" s="26">
        <v>22</v>
      </c>
      <c r="T9" s="32">
        <v>23</v>
      </c>
      <c r="U9" s="26">
        <v>22</v>
      </c>
      <c r="V9" s="26">
        <v>23</v>
      </c>
      <c r="W9" s="26">
        <v>21</v>
      </c>
      <c r="X9" s="26">
        <v>21</v>
      </c>
      <c r="Y9" s="32">
        <v>23</v>
      </c>
      <c r="Z9" s="1">
        <v>22</v>
      </c>
      <c r="AA9" s="33">
        <v>22</v>
      </c>
      <c r="AB9" s="32">
        <v>23</v>
      </c>
      <c r="AC9" s="26">
        <f t="shared" si="1"/>
        <v>30</v>
      </c>
      <c r="AD9" s="26">
        <f t="shared" si="2"/>
        <v>23</v>
      </c>
    </row>
    <row r="10" spans="1:30" x14ac:dyDescent="0.25">
      <c r="A10" s="41">
        <f>SummaryReportBody!A8</f>
        <v>2034</v>
      </c>
      <c r="B10" s="42">
        <v>4</v>
      </c>
      <c r="C10" s="41">
        <v>2</v>
      </c>
      <c r="D10" s="43">
        <f t="shared" si="0"/>
        <v>10</v>
      </c>
      <c r="E10" s="44">
        <f>0.00110231131*SummaryReportBody!D8</f>
        <v>4.6407339220339292</v>
      </c>
      <c r="F10" s="44">
        <f>0.00110231131*SummaryReportBody!E8</f>
        <v>0.12207656833725999</v>
      </c>
      <c r="G10" s="44">
        <f>0.00110231131*SummaryReportBody!F8</f>
        <v>4.5957563136519997E-2</v>
      </c>
      <c r="H10" s="44">
        <f>0.00110231131*SummaryReportBody!G8</f>
        <v>3.0456861495299997E-2</v>
      </c>
      <c r="I10" s="45">
        <f t="shared" si="3"/>
        <v>0.19849099296907999</v>
      </c>
      <c r="J10" s="44">
        <f>0.00110231131*SummaryReportBody!H8</f>
        <v>3.16644545585181</v>
      </c>
      <c r="K10" s="37">
        <f t="shared" si="4"/>
        <v>1.9849099296907999</v>
      </c>
      <c r="L10" s="44">
        <f t="shared" si="5"/>
        <v>46.407339220339296</v>
      </c>
      <c r="M10" s="45">
        <f t="shared" si="6"/>
        <v>31.664454558518102</v>
      </c>
      <c r="O10" s="3">
        <v>8</v>
      </c>
      <c r="P10" s="3">
        <v>8</v>
      </c>
      <c r="Q10" s="26">
        <v>9</v>
      </c>
      <c r="R10" s="26">
        <v>8</v>
      </c>
      <c r="S10" s="26">
        <v>8</v>
      </c>
      <c r="T10" s="32">
        <v>10</v>
      </c>
      <c r="U10" s="26">
        <v>9</v>
      </c>
      <c r="V10" s="26">
        <v>8</v>
      </c>
      <c r="W10" s="26">
        <v>8</v>
      </c>
      <c r="X10" s="26">
        <v>8</v>
      </c>
      <c r="Y10" s="32">
        <v>10</v>
      </c>
      <c r="Z10" s="1">
        <v>9</v>
      </c>
      <c r="AA10" s="33">
        <v>9</v>
      </c>
      <c r="AB10" s="32">
        <v>10</v>
      </c>
      <c r="AC10" s="26">
        <f t="shared" si="1"/>
        <v>30</v>
      </c>
      <c r="AD10" s="26">
        <f t="shared" si="2"/>
        <v>10</v>
      </c>
    </row>
    <row r="11" spans="1:30" x14ac:dyDescent="0.25">
      <c r="A11" s="41">
        <f>SummaryReportBody!A9</f>
        <v>2034</v>
      </c>
      <c r="B11" s="42">
        <v>4</v>
      </c>
      <c r="C11" s="41">
        <v>5</v>
      </c>
      <c r="D11" s="43">
        <f t="shared" si="0"/>
        <v>20</v>
      </c>
      <c r="E11" s="44">
        <f>0.00110231131*SummaryReportBody!D9</f>
        <v>5.4696742317765503</v>
      </c>
      <c r="F11" s="44">
        <f>0.00110231131*SummaryReportBody!E9</f>
        <v>0.16099366913680999</v>
      </c>
      <c r="G11" s="44">
        <f>0.00110231131*SummaryReportBody!F9</f>
        <v>0.10011852704205999</v>
      </c>
      <c r="H11" s="44">
        <f>0.00110231131*SummaryReportBody!G9</f>
        <v>4.4707542110979999E-2</v>
      </c>
      <c r="I11" s="45">
        <f t="shared" si="3"/>
        <v>0.30581973828984998</v>
      </c>
      <c r="J11" s="44">
        <f>0.00110231131*SummaryReportBody!H9</f>
        <v>3.6446898315631699</v>
      </c>
      <c r="K11" s="37">
        <f t="shared" si="4"/>
        <v>6.1163947657969997</v>
      </c>
      <c r="L11" s="44">
        <f t="shared" si="5"/>
        <v>109.39348463553101</v>
      </c>
      <c r="M11" s="45">
        <f t="shared" si="6"/>
        <v>72.893796631263399</v>
      </c>
      <c r="O11" s="3">
        <v>22</v>
      </c>
      <c r="P11" s="3">
        <v>22</v>
      </c>
      <c r="Q11" s="26">
        <v>21</v>
      </c>
      <c r="R11" s="26">
        <v>22</v>
      </c>
      <c r="S11" s="26">
        <v>22</v>
      </c>
      <c r="T11" s="32">
        <v>20</v>
      </c>
      <c r="U11" s="26">
        <v>21</v>
      </c>
      <c r="V11" s="26">
        <v>22</v>
      </c>
      <c r="W11" s="26">
        <v>22</v>
      </c>
      <c r="X11" s="26">
        <v>22</v>
      </c>
      <c r="Y11" s="32">
        <v>20</v>
      </c>
      <c r="Z11" s="1">
        <v>21</v>
      </c>
      <c r="AA11" s="33">
        <v>21</v>
      </c>
      <c r="AB11" s="32">
        <v>20</v>
      </c>
      <c r="AC11" s="26">
        <f t="shared" si="1"/>
        <v>30</v>
      </c>
      <c r="AD11" s="26">
        <f t="shared" si="2"/>
        <v>20</v>
      </c>
    </row>
    <row r="12" spans="1:30" x14ac:dyDescent="0.25">
      <c r="A12" s="41">
        <f>SummaryReportBody!A10</f>
        <v>2034</v>
      </c>
      <c r="B12" s="42">
        <v>5</v>
      </c>
      <c r="C12" s="41">
        <v>2</v>
      </c>
      <c r="D12" s="43">
        <f t="shared" si="0"/>
        <v>8</v>
      </c>
      <c r="E12" s="44">
        <f>0.00110231131*SummaryReportBody!D10</f>
        <v>4.5404037512203494</v>
      </c>
      <c r="F12" s="44">
        <f>0.00110231131*SummaryReportBody!E10</f>
        <v>0.13548067386686</v>
      </c>
      <c r="G12" s="44">
        <f>0.00110231131*SummaryReportBody!F10</f>
        <v>4.6378646056939997E-2</v>
      </c>
      <c r="H12" s="44">
        <f>0.00110231131*SummaryReportBody!G10</f>
        <v>3.0591343475119999E-2</v>
      </c>
      <c r="I12" s="45">
        <f t="shared" si="3"/>
        <v>0.21245066339891999</v>
      </c>
      <c r="J12" s="44">
        <f>0.00110231131*SummaryReportBody!H10</f>
        <v>3.2607503930449302</v>
      </c>
      <c r="K12" s="37">
        <f t="shared" si="4"/>
        <v>1.6996053071913599</v>
      </c>
      <c r="L12" s="44">
        <f t="shared" si="5"/>
        <v>36.323230009762796</v>
      </c>
      <c r="M12" s="45">
        <f t="shared" si="6"/>
        <v>26.086003144359442</v>
      </c>
      <c r="O12" s="3">
        <v>9</v>
      </c>
      <c r="P12" s="3">
        <v>10</v>
      </c>
      <c r="Q12" s="26">
        <v>9</v>
      </c>
      <c r="R12" s="26">
        <v>9</v>
      </c>
      <c r="S12" s="26">
        <v>10</v>
      </c>
      <c r="T12" s="32">
        <v>8</v>
      </c>
      <c r="U12" s="26">
        <v>8</v>
      </c>
      <c r="V12" s="26">
        <v>10</v>
      </c>
      <c r="W12" s="26">
        <v>8</v>
      </c>
      <c r="X12" s="26">
        <v>8</v>
      </c>
      <c r="Y12" s="32">
        <v>8</v>
      </c>
      <c r="Z12" s="1">
        <v>8</v>
      </c>
      <c r="AA12" s="33">
        <v>8</v>
      </c>
      <c r="AB12" s="32">
        <v>8</v>
      </c>
      <c r="AC12" s="26">
        <f t="shared" si="1"/>
        <v>30</v>
      </c>
      <c r="AD12" s="26">
        <f t="shared" si="2"/>
        <v>8</v>
      </c>
    </row>
    <row r="13" spans="1:30" x14ac:dyDescent="0.25">
      <c r="A13" s="41">
        <f>SummaryReportBody!A11</f>
        <v>2034</v>
      </c>
      <c r="B13" s="42">
        <v>5</v>
      </c>
      <c r="C13" s="41">
        <v>5</v>
      </c>
      <c r="D13" s="43">
        <f t="shared" si="0"/>
        <v>23</v>
      </c>
      <c r="E13" s="44">
        <f>0.00110231131*SummaryReportBody!D11</f>
        <v>5.4522334622297297</v>
      </c>
      <c r="F13" s="44">
        <f>0.00110231131*SummaryReportBody!E11</f>
        <v>0.18069638149175002</v>
      </c>
      <c r="G13" s="44">
        <f>0.00110231131*SummaryReportBody!F11</f>
        <v>0.10226913640787</v>
      </c>
      <c r="H13" s="44">
        <f>0.00110231131*SummaryReportBody!G11</f>
        <v>4.5705133846530001E-2</v>
      </c>
      <c r="I13" s="45">
        <f t="shared" si="3"/>
        <v>0.32867065174615001</v>
      </c>
      <c r="J13" s="44">
        <f>0.00110231131*SummaryReportBody!H11</f>
        <v>3.7773485884764302</v>
      </c>
      <c r="K13" s="37">
        <f t="shared" si="4"/>
        <v>7.5594249901614505</v>
      </c>
      <c r="L13" s="44">
        <f t="shared" si="5"/>
        <v>125.40136963128379</v>
      </c>
      <c r="M13" s="45">
        <f t="shared" si="6"/>
        <v>86.879017534957896</v>
      </c>
      <c r="O13" s="3">
        <v>22</v>
      </c>
      <c r="P13" s="3">
        <v>21</v>
      </c>
      <c r="Q13" s="26">
        <v>22</v>
      </c>
      <c r="R13" s="26">
        <v>22</v>
      </c>
      <c r="S13" s="26">
        <v>21</v>
      </c>
      <c r="T13" s="32">
        <v>23</v>
      </c>
      <c r="U13" s="26">
        <v>23</v>
      </c>
      <c r="V13" s="26">
        <v>21</v>
      </c>
      <c r="W13" s="26">
        <v>23</v>
      </c>
      <c r="X13" s="26">
        <v>23</v>
      </c>
      <c r="Y13" s="32">
        <v>23</v>
      </c>
      <c r="Z13" s="1">
        <v>23</v>
      </c>
      <c r="AA13" s="33">
        <v>23</v>
      </c>
      <c r="AB13" s="32">
        <v>23</v>
      </c>
      <c r="AC13" s="26">
        <f t="shared" si="1"/>
        <v>30</v>
      </c>
      <c r="AD13" s="26">
        <f t="shared" si="2"/>
        <v>23</v>
      </c>
    </row>
    <row r="14" spans="1:30" x14ac:dyDescent="0.25">
      <c r="A14" s="41">
        <f>SummaryReportBody!A12</f>
        <v>2034</v>
      </c>
      <c r="B14" s="42">
        <v>6</v>
      </c>
      <c r="C14" s="41">
        <v>2</v>
      </c>
      <c r="D14" s="43">
        <f t="shared" si="0"/>
        <v>8</v>
      </c>
      <c r="E14" s="44">
        <f>0.00110231131*SummaryReportBody!D12</f>
        <v>4.3521411048967602</v>
      </c>
      <c r="F14" s="44">
        <f>0.00110231131*SummaryReportBody!E12</f>
        <v>0.13726421356644</v>
      </c>
      <c r="G14" s="44">
        <f>0.00110231131*SummaryReportBody!F12</f>
        <v>4.7037828220319995E-2</v>
      </c>
      <c r="H14" s="44">
        <f>0.00110231131*SummaryReportBody!G12</f>
        <v>3.111163441344E-2</v>
      </c>
      <c r="I14" s="45">
        <f t="shared" si="3"/>
        <v>0.21541367620019999</v>
      </c>
      <c r="J14" s="44">
        <f>0.00110231131*SummaryReportBody!H12</f>
        <v>3.3386705749262102</v>
      </c>
      <c r="K14" s="37">
        <f t="shared" si="4"/>
        <v>1.7233094096016</v>
      </c>
      <c r="L14" s="44">
        <f t="shared" si="5"/>
        <v>34.817128839174082</v>
      </c>
      <c r="M14" s="45">
        <f t="shared" si="6"/>
        <v>26.709364599409682</v>
      </c>
      <c r="O14" s="3">
        <v>9</v>
      </c>
      <c r="P14" s="3">
        <v>8</v>
      </c>
      <c r="Q14" s="26">
        <v>9</v>
      </c>
      <c r="R14" s="26">
        <v>9</v>
      </c>
      <c r="S14" s="26">
        <v>8</v>
      </c>
      <c r="T14" s="32">
        <v>8</v>
      </c>
      <c r="U14" s="26">
        <v>9</v>
      </c>
      <c r="V14" s="26">
        <v>8</v>
      </c>
      <c r="W14" s="26">
        <v>10</v>
      </c>
      <c r="X14" s="26">
        <v>10</v>
      </c>
      <c r="Y14" s="32">
        <v>8</v>
      </c>
      <c r="Z14" s="1">
        <v>9</v>
      </c>
      <c r="AA14" s="33">
        <v>9</v>
      </c>
      <c r="AB14" s="32">
        <v>8</v>
      </c>
      <c r="AC14" s="26">
        <f t="shared" si="1"/>
        <v>30</v>
      </c>
      <c r="AD14" s="26">
        <f t="shared" si="2"/>
        <v>8</v>
      </c>
    </row>
    <row r="15" spans="1:30" x14ac:dyDescent="0.25">
      <c r="A15" s="41">
        <f>SummaryReportBody!A13</f>
        <v>2034</v>
      </c>
      <c r="B15" s="42">
        <v>6</v>
      </c>
      <c r="C15" s="41">
        <v>5</v>
      </c>
      <c r="D15" s="43">
        <f t="shared" si="0"/>
        <v>22</v>
      </c>
      <c r="E15" s="44">
        <f>0.00110231131*SummaryReportBody!D13</f>
        <v>5.14232855822502</v>
      </c>
      <c r="F15" s="44">
        <f>0.00110231131*SummaryReportBody!E13</f>
        <v>0.18069638149175002</v>
      </c>
      <c r="G15" s="44">
        <f>0.00110231131*SummaryReportBody!F13</f>
        <v>0.10297571795758001</v>
      </c>
      <c r="H15" s="44">
        <f>0.00110231131*SummaryReportBody!G13</f>
        <v>4.5996144032369998E-2</v>
      </c>
      <c r="I15" s="45">
        <f t="shared" si="3"/>
        <v>0.32966824348170004</v>
      </c>
      <c r="J15" s="44">
        <f>0.00110231131*SummaryReportBody!H13</f>
        <v>3.8395354810300799</v>
      </c>
      <c r="K15" s="37">
        <f t="shared" si="4"/>
        <v>7.2527013565974006</v>
      </c>
      <c r="L15" s="44">
        <f t="shared" si="5"/>
        <v>113.13122828095044</v>
      </c>
      <c r="M15" s="45">
        <f t="shared" si="6"/>
        <v>84.469780582661755</v>
      </c>
      <c r="O15" s="3">
        <v>21</v>
      </c>
      <c r="P15" s="3">
        <v>22</v>
      </c>
      <c r="Q15" s="26">
        <v>21</v>
      </c>
      <c r="R15" s="26">
        <v>22</v>
      </c>
      <c r="S15" s="26">
        <v>22</v>
      </c>
      <c r="T15" s="32">
        <v>22</v>
      </c>
      <c r="U15" s="26">
        <v>21</v>
      </c>
      <c r="V15" s="26">
        <v>22</v>
      </c>
      <c r="W15" s="26">
        <v>20</v>
      </c>
      <c r="X15" s="26">
        <v>20</v>
      </c>
      <c r="Y15" s="32">
        <v>22</v>
      </c>
      <c r="Z15" s="1">
        <v>21</v>
      </c>
      <c r="AA15" s="33">
        <v>21</v>
      </c>
      <c r="AB15" s="32">
        <v>22</v>
      </c>
      <c r="AC15" s="26">
        <f t="shared" si="1"/>
        <v>30</v>
      </c>
      <c r="AD15" s="26">
        <f t="shared" si="2"/>
        <v>22</v>
      </c>
    </row>
    <row r="16" spans="1:30" x14ac:dyDescent="0.25">
      <c r="A16" s="41">
        <f>SummaryReportBody!A14</f>
        <v>2034</v>
      </c>
      <c r="B16" s="42">
        <v>7</v>
      </c>
      <c r="C16" s="41">
        <v>2</v>
      </c>
      <c r="D16" s="43">
        <f t="shared" si="0"/>
        <v>10</v>
      </c>
      <c r="E16" s="44">
        <f>0.00110231131*SummaryReportBody!D14</f>
        <v>4.2251846043901304</v>
      </c>
      <c r="F16" s="44">
        <f>0.00110231131*SummaryReportBody!E14</f>
        <v>0.13683872140078002</v>
      </c>
      <c r="G16" s="44">
        <f>0.00110231131*SummaryReportBody!F14</f>
        <v>4.6529662706409999E-2</v>
      </c>
      <c r="H16" s="44">
        <f>0.00110231131*SummaryReportBody!G14</f>
        <v>3.0862512057380002E-2</v>
      </c>
      <c r="I16" s="45">
        <f t="shared" si="3"/>
        <v>0.21423089616457003</v>
      </c>
      <c r="J16" s="44">
        <f>0.00110231131*SummaryReportBody!H14</f>
        <v>3.4725396696578499</v>
      </c>
      <c r="K16" s="37">
        <f t="shared" si="4"/>
        <v>2.1423089616457003</v>
      </c>
      <c r="L16" s="44">
        <f t="shared" si="5"/>
        <v>42.251846043901303</v>
      </c>
      <c r="M16" s="45">
        <f t="shared" si="6"/>
        <v>34.7253966965785</v>
      </c>
      <c r="O16" s="3">
        <v>8</v>
      </c>
      <c r="P16" s="3">
        <v>9</v>
      </c>
      <c r="Q16" s="26">
        <v>9</v>
      </c>
      <c r="R16" s="26">
        <v>8</v>
      </c>
      <c r="S16" s="26">
        <v>8</v>
      </c>
      <c r="T16" s="32">
        <v>10</v>
      </c>
      <c r="U16" s="26">
        <v>9</v>
      </c>
      <c r="V16" s="26">
        <v>9</v>
      </c>
      <c r="W16" s="26">
        <v>8</v>
      </c>
      <c r="X16" s="26">
        <v>8</v>
      </c>
      <c r="Y16" s="32">
        <v>10</v>
      </c>
      <c r="Z16" s="1">
        <v>9</v>
      </c>
      <c r="AA16" s="33">
        <v>9</v>
      </c>
      <c r="AB16" s="32">
        <v>10</v>
      </c>
      <c r="AC16" s="26">
        <f t="shared" si="1"/>
        <v>30</v>
      </c>
      <c r="AD16" s="26">
        <f t="shared" si="2"/>
        <v>10</v>
      </c>
    </row>
    <row r="17" spans="1:30" x14ac:dyDescent="0.25">
      <c r="A17" s="41">
        <f>SummaryReportBody!A15</f>
        <v>2034</v>
      </c>
      <c r="B17" s="42">
        <v>7</v>
      </c>
      <c r="C17" s="41">
        <v>5</v>
      </c>
      <c r="D17" s="43">
        <f t="shared" si="0"/>
        <v>21</v>
      </c>
      <c r="E17" s="44">
        <f>0.00110231131*SummaryReportBody!D15</f>
        <v>4.9699138416053001</v>
      </c>
      <c r="F17" s="44">
        <f>0.00110231131*SummaryReportBody!E15</f>
        <v>0.17966572041690002</v>
      </c>
      <c r="G17" s="44">
        <f>0.00110231131*SummaryReportBody!F15</f>
        <v>0.10216000758818</v>
      </c>
      <c r="H17" s="44">
        <f>0.00110231131*SummaryReportBody!G15</f>
        <v>4.5579470357189997E-2</v>
      </c>
      <c r="I17" s="45">
        <f t="shared" si="3"/>
        <v>0.32740519836227</v>
      </c>
      <c r="J17" s="44">
        <f>0.00110231131*SummaryReportBody!H15</f>
        <v>3.97206416520876</v>
      </c>
      <c r="K17" s="37">
        <f t="shared" si="4"/>
        <v>6.8755091656076699</v>
      </c>
      <c r="L17" s="44">
        <f t="shared" si="5"/>
        <v>104.3681906737113</v>
      </c>
      <c r="M17" s="45">
        <f t="shared" si="6"/>
        <v>83.413347469383964</v>
      </c>
      <c r="O17" s="3">
        <v>23</v>
      </c>
      <c r="P17" s="3">
        <v>22</v>
      </c>
      <c r="Q17" s="26">
        <v>22</v>
      </c>
      <c r="R17" s="26">
        <v>23</v>
      </c>
      <c r="S17" s="26">
        <v>23</v>
      </c>
      <c r="T17" s="32">
        <v>21</v>
      </c>
      <c r="U17" s="26">
        <v>22</v>
      </c>
      <c r="V17" s="26">
        <v>22</v>
      </c>
      <c r="W17" s="26">
        <v>23</v>
      </c>
      <c r="X17" s="26">
        <v>23</v>
      </c>
      <c r="Y17" s="32">
        <v>21</v>
      </c>
      <c r="Z17" s="1">
        <v>22</v>
      </c>
      <c r="AA17" s="33">
        <v>22</v>
      </c>
      <c r="AB17" s="32">
        <v>21</v>
      </c>
      <c r="AC17" s="26">
        <f t="shared" si="1"/>
        <v>30</v>
      </c>
      <c r="AD17" s="26">
        <f t="shared" si="2"/>
        <v>21</v>
      </c>
    </row>
    <row r="18" spans="1:30" x14ac:dyDescent="0.25">
      <c r="A18" s="41">
        <f>SummaryReportBody!A16</f>
        <v>2034</v>
      </c>
      <c r="B18" s="42">
        <v>8</v>
      </c>
      <c r="C18" s="41">
        <v>2</v>
      </c>
      <c r="D18" s="43">
        <f t="shared" si="0"/>
        <v>8</v>
      </c>
      <c r="E18" s="44">
        <f>0.00110231131*SummaryReportBody!D16</f>
        <v>4.2008047851468602</v>
      </c>
      <c r="F18" s="44">
        <f>0.00110231131*SummaryReportBody!E16</f>
        <v>0.13499345226783999</v>
      </c>
      <c r="G18" s="44">
        <f>0.00110231131*SummaryReportBody!F16</f>
        <v>4.5915675306740004E-2</v>
      </c>
      <c r="H18" s="44">
        <f>0.00110231131*SummaryReportBody!G16</f>
        <v>3.0375290458360002E-2</v>
      </c>
      <c r="I18" s="45">
        <f t="shared" si="3"/>
        <v>0.21128441803294001</v>
      </c>
      <c r="J18" s="44">
        <f>0.00110231131*SummaryReportBody!H16</f>
        <v>3.3882569468952499</v>
      </c>
      <c r="K18" s="37">
        <f t="shared" si="4"/>
        <v>1.6902753442635201</v>
      </c>
      <c r="L18" s="44">
        <f t="shared" si="5"/>
        <v>33.606438281174881</v>
      </c>
      <c r="M18" s="45">
        <f t="shared" si="6"/>
        <v>27.106055575161999</v>
      </c>
      <c r="O18" s="3">
        <v>10</v>
      </c>
      <c r="P18" s="3">
        <v>9</v>
      </c>
      <c r="Q18" s="26">
        <v>8</v>
      </c>
      <c r="R18" s="26">
        <v>9</v>
      </c>
      <c r="S18" s="26">
        <v>10</v>
      </c>
      <c r="T18" s="32">
        <v>8</v>
      </c>
      <c r="U18" s="26">
        <v>8</v>
      </c>
      <c r="V18" s="26">
        <v>9</v>
      </c>
      <c r="W18" s="26">
        <v>9</v>
      </c>
      <c r="X18" s="26">
        <v>9</v>
      </c>
      <c r="Y18" s="32">
        <v>8</v>
      </c>
      <c r="Z18" s="1">
        <v>8</v>
      </c>
      <c r="AA18" s="33">
        <v>8</v>
      </c>
      <c r="AB18" s="32">
        <v>8</v>
      </c>
      <c r="AC18" s="26">
        <f t="shared" si="1"/>
        <v>30</v>
      </c>
      <c r="AD18" s="26">
        <f t="shared" si="2"/>
        <v>8</v>
      </c>
    </row>
    <row r="19" spans="1:30" x14ac:dyDescent="0.25">
      <c r="A19" s="41">
        <f>SummaryReportBody!A17</f>
        <v>2034</v>
      </c>
      <c r="B19" s="42">
        <v>8</v>
      </c>
      <c r="C19" s="41">
        <v>5</v>
      </c>
      <c r="D19" s="43">
        <f t="shared" si="0"/>
        <v>23</v>
      </c>
      <c r="E19" s="44">
        <f>0.00110231131*SummaryReportBody!D17</f>
        <v>5.0093677680128197</v>
      </c>
      <c r="F19" s="44">
        <f>0.00110231131*SummaryReportBody!E17</f>
        <v>0.17931849235425001</v>
      </c>
      <c r="G19" s="44">
        <f>0.00110231131*SummaryReportBody!F17</f>
        <v>0.10175325471478999</v>
      </c>
      <c r="H19" s="44">
        <f>0.00110231131*SummaryReportBody!G17</f>
        <v>4.5411919038070001E-2</v>
      </c>
      <c r="I19" s="45">
        <f t="shared" si="3"/>
        <v>0.32648366610711005</v>
      </c>
      <c r="J19" s="44">
        <f>0.00110231131*SummaryReportBody!H17</f>
        <v>3.9043491814354598</v>
      </c>
      <c r="K19" s="37">
        <f t="shared" si="4"/>
        <v>7.5091243204635312</v>
      </c>
      <c r="L19" s="44">
        <f t="shared" si="5"/>
        <v>115.21545866429486</v>
      </c>
      <c r="M19" s="45">
        <f t="shared" si="6"/>
        <v>89.800031173015583</v>
      </c>
      <c r="O19" s="3">
        <v>21</v>
      </c>
      <c r="P19" s="3">
        <v>22</v>
      </c>
      <c r="Q19" s="26">
        <v>23</v>
      </c>
      <c r="R19" s="26">
        <v>21</v>
      </c>
      <c r="S19" s="26">
        <v>21</v>
      </c>
      <c r="T19" s="32">
        <v>23</v>
      </c>
      <c r="U19" s="26">
        <v>23</v>
      </c>
      <c r="V19" s="26">
        <v>22</v>
      </c>
      <c r="W19" s="26">
        <v>22</v>
      </c>
      <c r="X19" s="26">
        <v>22</v>
      </c>
      <c r="Y19" s="32">
        <v>23</v>
      </c>
      <c r="Z19" s="1">
        <v>23</v>
      </c>
      <c r="AA19" s="33">
        <v>23</v>
      </c>
      <c r="AB19" s="32">
        <v>23</v>
      </c>
      <c r="AC19" s="26">
        <f t="shared" si="1"/>
        <v>30</v>
      </c>
      <c r="AD19" s="26">
        <f t="shared" si="2"/>
        <v>23</v>
      </c>
    </row>
    <row r="20" spans="1:30" x14ac:dyDescent="0.25">
      <c r="A20" s="41">
        <f>SummaryReportBody!A18</f>
        <v>2034</v>
      </c>
      <c r="B20" s="42">
        <v>9</v>
      </c>
      <c r="C20" s="41">
        <v>2</v>
      </c>
      <c r="D20" s="43">
        <f t="shared" si="0"/>
        <v>9</v>
      </c>
      <c r="E20" s="44">
        <f>0.00110231131*SummaryReportBody!D18</f>
        <v>4.2415803828150702</v>
      </c>
      <c r="F20" s="44">
        <f>0.00110231131*SummaryReportBody!E18</f>
        <v>0.12842036992631001</v>
      </c>
      <c r="G20" s="44">
        <f>0.00110231131*SummaryReportBody!F18</f>
        <v>4.3476260377710005E-2</v>
      </c>
      <c r="H20" s="44">
        <f>0.00110231131*SummaryReportBody!G18</f>
        <v>2.87813483041E-2</v>
      </c>
      <c r="I20" s="45">
        <f t="shared" si="3"/>
        <v>0.20067797860812003</v>
      </c>
      <c r="J20" s="44">
        <f>0.00110231131*SummaryReportBody!H18</f>
        <v>3.2570929241183499</v>
      </c>
      <c r="K20" s="37">
        <f t="shared" si="4"/>
        <v>1.8061018074730804</v>
      </c>
      <c r="L20" s="44">
        <f t="shared" si="5"/>
        <v>38.174223445335635</v>
      </c>
      <c r="M20" s="45">
        <f t="shared" si="6"/>
        <v>29.313836317065149</v>
      </c>
      <c r="O20" s="3">
        <v>8</v>
      </c>
      <c r="P20" s="3">
        <v>8</v>
      </c>
      <c r="Q20" s="26">
        <v>10</v>
      </c>
      <c r="R20" s="26">
        <v>8</v>
      </c>
      <c r="S20" s="26">
        <v>8</v>
      </c>
      <c r="T20" s="32">
        <v>9</v>
      </c>
      <c r="U20" s="26">
        <v>10</v>
      </c>
      <c r="V20" s="26">
        <v>8</v>
      </c>
      <c r="W20" s="26">
        <v>9</v>
      </c>
      <c r="X20" s="26">
        <v>9</v>
      </c>
      <c r="Y20" s="32">
        <v>9</v>
      </c>
      <c r="Z20" s="1">
        <v>10</v>
      </c>
      <c r="AA20" s="33">
        <v>10</v>
      </c>
      <c r="AB20" s="32">
        <v>9</v>
      </c>
      <c r="AC20" s="26">
        <f t="shared" si="1"/>
        <v>30</v>
      </c>
      <c r="AD20" s="26">
        <f t="shared" si="2"/>
        <v>9</v>
      </c>
    </row>
    <row r="21" spans="1:30" x14ac:dyDescent="0.25">
      <c r="A21" s="41">
        <f>SummaryReportBody!A19</f>
        <v>2034</v>
      </c>
      <c r="B21" s="42">
        <v>9</v>
      </c>
      <c r="C21" s="41">
        <v>5</v>
      </c>
      <c r="D21" s="43">
        <f t="shared" si="0"/>
        <v>21</v>
      </c>
      <c r="E21" s="44">
        <f>0.00110231131*SummaryReportBody!D19</f>
        <v>5.2724288505877697</v>
      </c>
      <c r="F21" s="44">
        <f>0.00110231131*SummaryReportBody!E19</f>
        <v>0.17791194312268999</v>
      </c>
      <c r="G21" s="44">
        <f>0.00110231131*SummaryReportBody!F19</f>
        <v>0.10096510212813999</v>
      </c>
      <c r="H21" s="44">
        <f>0.00110231131*SummaryReportBody!G19</f>
        <v>4.5102169559959993E-2</v>
      </c>
      <c r="I21" s="45">
        <f t="shared" si="3"/>
        <v>0.32397921481078995</v>
      </c>
      <c r="J21" s="44">
        <f>0.00110231131*SummaryReportBody!H19</f>
        <v>3.8027667849737199</v>
      </c>
      <c r="K21" s="37">
        <f t="shared" si="4"/>
        <v>6.8035635110265886</v>
      </c>
      <c r="L21" s="44">
        <f t="shared" si="5"/>
        <v>110.72100586234316</v>
      </c>
      <c r="M21" s="45">
        <f t="shared" si="6"/>
        <v>79.858102484448125</v>
      </c>
      <c r="O21" s="3">
        <v>22</v>
      </c>
      <c r="P21" s="3">
        <v>22</v>
      </c>
      <c r="Q21" s="26">
        <v>20</v>
      </c>
      <c r="R21" s="26">
        <v>22</v>
      </c>
      <c r="S21" s="26">
        <v>22</v>
      </c>
      <c r="T21" s="32">
        <v>21</v>
      </c>
      <c r="U21" s="26">
        <v>20</v>
      </c>
      <c r="V21" s="26">
        <v>22</v>
      </c>
      <c r="W21" s="26">
        <v>21</v>
      </c>
      <c r="X21" s="26">
        <v>21</v>
      </c>
      <c r="Y21" s="32">
        <v>21</v>
      </c>
      <c r="Z21" s="1">
        <v>20</v>
      </c>
      <c r="AA21" s="33">
        <v>20</v>
      </c>
      <c r="AB21" s="32">
        <v>21</v>
      </c>
      <c r="AC21" s="26">
        <f t="shared" si="1"/>
        <v>30</v>
      </c>
      <c r="AD21" s="26">
        <f t="shared" si="2"/>
        <v>21</v>
      </c>
    </row>
    <row r="22" spans="1:30" x14ac:dyDescent="0.25">
      <c r="A22" s="41">
        <f>SummaryReportBody!A20</f>
        <v>2034</v>
      </c>
      <c r="B22" s="42">
        <v>10</v>
      </c>
      <c r="C22" s="41">
        <v>2</v>
      </c>
      <c r="D22" s="43">
        <f t="shared" si="0"/>
        <v>9</v>
      </c>
      <c r="E22" s="44">
        <f>0.00110231131*SummaryReportBody!D20</f>
        <v>4.6561916335340596</v>
      </c>
      <c r="F22" s="44">
        <f>0.00110231131*SummaryReportBody!E20</f>
        <v>0.12351287997419</v>
      </c>
      <c r="G22" s="44">
        <f>0.00110231131*SummaryReportBody!F20</f>
        <v>4.5663246016749995E-2</v>
      </c>
      <c r="H22" s="44">
        <f>0.00110231131*SummaryReportBody!G20</f>
        <v>3.0482214655429999E-2</v>
      </c>
      <c r="I22" s="45">
        <f t="shared" si="3"/>
        <v>0.19965834064637</v>
      </c>
      <c r="J22" s="44">
        <f>0.00110231131*SummaryReportBody!H20</f>
        <v>3.1168811301089701</v>
      </c>
      <c r="K22" s="37">
        <f t="shared" si="4"/>
        <v>1.7969250658173301</v>
      </c>
      <c r="L22" s="44">
        <f t="shared" si="5"/>
        <v>41.905724701806534</v>
      </c>
      <c r="M22" s="45">
        <f t="shared" si="6"/>
        <v>28.051930170980732</v>
      </c>
      <c r="O22" s="3">
        <v>8</v>
      </c>
      <c r="P22" s="3">
        <v>10</v>
      </c>
      <c r="Q22" s="26">
        <v>8</v>
      </c>
      <c r="R22" s="26">
        <v>8</v>
      </c>
      <c r="S22" s="26">
        <v>9</v>
      </c>
      <c r="T22" s="32">
        <v>9</v>
      </c>
      <c r="U22" s="26">
        <v>8</v>
      </c>
      <c r="V22" s="26">
        <v>10</v>
      </c>
      <c r="W22" s="26">
        <v>8</v>
      </c>
      <c r="X22" s="26">
        <v>8</v>
      </c>
      <c r="Y22" s="32">
        <v>9</v>
      </c>
      <c r="Z22" s="1">
        <v>8</v>
      </c>
      <c r="AA22" s="33">
        <v>8</v>
      </c>
      <c r="AB22" s="32">
        <v>9</v>
      </c>
      <c r="AC22" s="26">
        <f t="shared" si="1"/>
        <v>30</v>
      </c>
      <c r="AD22" s="26">
        <f t="shared" si="2"/>
        <v>9</v>
      </c>
    </row>
    <row r="23" spans="1:30" x14ac:dyDescent="0.25">
      <c r="A23" s="41">
        <f>SummaryReportBody!A21</f>
        <v>2034</v>
      </c>
      <c r="B23" s="42">
        <v>10</v>
      </c>
      <c r="C23" s="41">
        <v>5</v>
      </c>
      <c r="D23" s="43">
        <f t="shared" si="0"/>
        <v>22</v>
      </c>
      <c r="E23" s="44">
        <f>0.00110231131*SummaryReportBody!D21</f>
        <v>5.5493834649139595</v>
      </c>
      <c r="F23" s="44">
        <f>0.00110231131*SummaryReportBody!E21</f>
        <v>0.16521221452017998</v>
      </c>
      <c r="G23" s="44">
        <f>0.00110231131*SummaryReportBody!F21</f>
        <v>0.10242456230258</v>
      </c>
      <c r="H23" s="44">
        <f>0.00110231131*SummaryReportBody!G21</f>
        <v>4.5663246016749995E-2</v>
      </c>
      <c r="I23" s="45">
        <f t="shared" si="3"/>
        <v>0.31330002283950997</v>
      </c>
      <c r="J23" s="44">
        <f>0.00110231131*SummaryReportBody!H21</f>
        <v>3.6254511922697401</v>
      </c>
      <c r="K23" s="37">
        <f t="shared" si="4"/>
        <v>6.8926005024692198</v>
      </c>
      <c r="L23" s="44">
        <f t="shared" si="5"/>
        <v>122.0864362281071</v>
      </c>
      <c r="M23" s="45">
        <f t="shared" si="6"/>
        <v>79.75992622993428</v>
      </c>
      <c r="O23" s="3">
        <v>23</v>
      </c>
      <c r="P23" s="3">
        <v>21</v>
      </c>
      <c r="Q23" s="26">
        <v>23</v>
      </c>
      <c r="R23" s="26">
        <v>23</v>
      </c>
      <c r="S23" s="26">
        <v>22</v>
      </c>
      <c r="T23" s="32">
        <v>22</v>
      </c>
      <c r="U23" s="26">
        <v>23</v>
      </c>
      <c r="V23" s="26">
        <v>21</v>
      </c>
      <c r="W23" s="26">
        <v>23</v>
      </c>
      <c r="X23" s="26">
        <v>23</v>
      </c>
      <c r="Y23" s="32">
        <v>22</v>
      </c>
      <c r="Z23" s="1">
        <v>23</v>
      </c>
      <c r="AA23" s="33">
        <v>23</v>
      </c>
      <c r="AB23" s="32">
        <v>22</v>
      </c>
      <c r="AC23" s="26">
        <f t="shared" si="1"/>
        <v>30</v>
      </c>
      <c r="AD23" s="26">
        <f t="shared" si="2"/>
        <v>22</v>
      </c>
    </row>
    <row r="24" spans="1:30" x14ac:dyDescent="0.25">
      <c r="A24" s="41">
        <f>SummaryReportBody!A22</f>
        <v>2034</v>
      </c>
      <c r="B24" s="42">
        <v>11</v>
      </c>
      <c r="C24" s="41">
        <v>2</v>
      </c>
      <c r="D24" s="43">
        <f t="shared" si="0"/>
        <v>8</v>
      </c>
      <c r="E24" s="44">
        <f>0.00110231131*SummaryReportBody!D22</f>
        <v>4.6742144234525602</v>
      </c>
      <c r="F24" s="44">
        <f>0.00110231131*SummaryReportBody!E22</f>
        <v>0.11852492129644</v>
      </c>
      <c r="G24" s="44">
        <f>0.00110231131*SummaryReportBody!F22</f>
        <v>4.1756654734109999E-2</v>
      </c>
      <c r="H24" s="44">
        <f>0.00110231131*SummaryReportBody!G22</f>
        <v>2.8242318073509999E-2</v>
      </c>
      <c r="I24" s="45">
        <f t="shared" si="3"/>
        <v>0.18852389410405998</v>
      </c>
      <c r="J24" s="44">
        <f>0.00110231131*SummaryReportBody!H22</f>
        <v>3.0816699999336397</v>
      </c>
      <c r="K24" s="37">
        <f t="shared" si="4"/>
        <v>1.5081911528324798</v>
      </c>
      <c r="L24" s="44">
        <f t="shared" si="5"/>
        <v>37.393715387620482</v>
      </c>
      <c r="M24" s="45">
        <f t="shared" si="6"/>
        <v>24.653359999469117</v>
      </c>
      <c r="O24" s="3">
        <v>10</v>
      </c>
      <c r="P24" s="3">
        <v>8</v>
      </c>
      <c r="Q24" s="26">
        <v>8</v>
      </c>
      <c r="R24" s="26">
        <v>9</v>
      </c>
      <c r="S24" s="26">
        <v>9</v>
      </c>
      <c r="T24" s="32">
        <v>8</v>
      </c>
      <c r="U24" s="26">
        <v>8</v>
      </c>
      <c r="V24" s="26">
        <v>8</v>
      </c>
      <c r="W24" s="26">
        <v>9</v>
      </c>
      <c r="X24" s="26">
        <v>9</v>
      </c>
      <c r="Y24" s="32">
        <v>8</v>
      </c>
      <c r="Z24" s="1">
        <v>8</v>
      </c>
      <c r="AA24" s="33">
        <v>8</v>
      </c>
      <c r="AB24" s="32">
        <v>8</v>
      </c>
      <c r="AC24" s="26">
        <f t="shared" si="1"/>
        <v>30</v>
      </c>
      <c r="AD24" s="26">
        <f t="shared" si="2"/>
        <v>8</v>
      </c>
    </row>
    <row r="25" spans="1:30" x14ac:dyDescent="0.25">
      <c r="A25" s="41">
        <f>SummaryReportBody!A23</f>
        <v>2034</v>
      </c>
      <c r="B25" s="42">
        <v>11</v>
      </c>
      <c r="C25" s="41">
        <v>5</v>
      </c>
      <c r="D25" s="43">
        <f t="shared" si="0"/>
        <v>22</v>
      </c>
      <c r="E25" s="44">
        <f>0.00110231131*SummaryReportBody!D23</f>
        <v>5.60155255228233</v>
      </c>
      <c r="F25" s="44">
        <f>0.00110231131*SummaryReportBody!E23</f>
        <v>0.16002804442925</v>
      </c>
      <c r="G25" s="44">
        <f>0.00110231131*SummaryReportBody!F23</f>
        <v>9.723928990033999E-2</v>
      </c>
      <c r="H25" s="44">
        <f>0.00110231131*SummaryReportBody!G23</f>
        <v>4.3239263446060001E-2</v>
      </c>
      <c r="I25" s="45">
        <f t="shared" si="3"/>
        <v>0.30050659777564998</v>
      </c>
      <c r="J25" s="44">
        <f>0.00110231131*SummaryReportBody!H23</f>
        <v>3.60001425648018</v>
      </c>
      <c r="K25" s="37">
        <f t="shared" si="4"/>
        <v>6.6111451510642993</v>
      </c>
      <c r="L25" s="44">
        <f t="shared" si="5"/>
        <v>123.23415615021126</v>
      </c>
      <c r="M25" s="45">
        <f t="shared" si="6"/>
        <v>79.200313642563955</v>
      </c>
      <c r="O25" s="3">
        <v>20</v>
      </c>
      <c r="P25" s="3">
        <v>22</v>
      </c>
      <c r="Q25" s="26">
        <v>22</v>
      </c>
      <c r="R25" s="26">
        <v>22</v>
      </c>
      <c r="S25" s="26">
        <v>21</v>
      </c>
      <c r="T25" s="32">
        <v>22</v>
      </c>
      <c r="U25" s="26">
        <v>22</v>
      </c>
      <c r="V25" s="26">
        <v>22</v>
      </c>
      <c r="W25" s="26">
        <v>21</v>
      </c>
      <c r="X25" s="26">
        <v>21</v>
      </c>
      <c r="Y25" s="32">
        <v>22</v>
      </c>
      <c r="Z25" s="1">
        <v>22</v>
      </c>
      <c r="AA25" s="33">
        <v>22</v>
      </c>
      <c r="AB25" s="32">
        <v>22</v>
      </c>
      <c r="AC25" s="26">
        <f t="shared" si="1"/>
        <v>30</v>
      </c>
      <c r="AD25" s="26">
        <f t="shared" si="2"/>
        <v>22</v>
      </c>
    </row>
    <row r="26" spans="1:30" x14ac:dyDescent="0.25">
      <c r="A26" s="41">
        <f>SummaryReportBody!A24</f>
        <v>2034</v>
      </c>
      <c r="B26" s="42">
        <v>12</v>
      </c>
      <c r="C26" s="41">
        <v>2</v>
      </c>
      <c r="D26" s="43">
        <f t="shared" si="0"/>
        <v>10</v>
      </c>
      <c r="E26" s="44">
        <f>0.00110231131*SummaryReportBody!D24</f>
        <v>4.7520651597213099</v>
      </c>
      <c r="F26" s="44">
        <f>0.00110231131*SummaryReportBody!E24</f>
        <v>0.12433189727752</v>
      </c>
      <c r="G26" s="44">
        <f>0.00110231131*SummaryReportBody!F24</f>
        <v>4.1832714214500001E-2</v>
      </c>
      <c r="H26" s="44">
        <f>0.00110231131*SummaryReportBody!G24</f>
        <v>2.7259056384989998E-2</v>
      </c>
      <c r="I26" s="45">
        <f t="shared" si="3"/>
        <v>0.19342366787700999</v>
      </c>
      <c r="J26" s="44">
        <f>0.00110231131*SummaryReportBody!H24</f>
        <v>3.25199032506436</v>
      </c>
      <c r="K26" s="37">
        <f t="shared" si="4"/>
        <v>1.9342366787701</v>
      </c>
      <c r="L26" s="44">
        <f t="shared" si="5"/>
        <v>47.520651597213103</v>
      </c>
      <c r="M26" s="45">
        <f t="shared" si="6"/>
        <v>32.519903250643601</v>
      </c>
      <c r="O26" s="3">
        <v>8</v>
      </c>
      <c r="P26" s="3">
        <v>8</v>
      </c>
      <c r="Q26" s="26">
        <v>10</v>
      </c>
      <c r="R26" s="26">
        <v>8</v>
      </c>
      <c r="S26" s="26">
        <v>8</v>
      </c>
      <c r="T26" s="32">
        <v>10</v>
      </c>
      <c r="U26" s="26">
        <v>10</v>
      </c>
      <c r="V26" s="26">
        <v>8</v>
      </c>
      <c r="W26" s="26">
        <v>9</v>
      </c>
      <c r="X26" s="26">
        <v>9</v>
      </c>
      <c r="Y26" s="32">
        <v>10</v>
      </c>
      <c r="Z26" s="1">
        <v>10</v>
      </c>
      <c r="AA26" s="33">
        <v>10</v>
      </c>
      <c r="AB26" s="32">
        <v>10</v>
      </c>
      <c r="AC26" s="26">
        <f t="shared" si="1"/>
        <v>30</v>
      </c>
      <c r="AD26" s="26">
        <f t="shared" si="2"/>
        <v>10</v>
      </c>
    </row>
    <row r="27" spans="1:30" x14ac:dyDescent="0.25">
      <c r="A27" s="41">
        <f>SummaryReportBody!A25</f>
        <v>2034</v>
      </c>
      <c r="B27" s="42">
        <v>12</v>
      </c>
      <c r="C27" s="41">
        <v>5</v>
      </c>
      <c r="D27" s="43">
        <f t="shared" si="0"/>
        <v>21</v>
      </c>
      <c r="E27" s="44">
        <f>0.00110231131*SummaryReportBody!D25</f>
        <v>6.0461433636993895</v>
      </c>
      <c r="F27" s="44">
        <f>0.00110231131*SummaryReportBody!E25</f>
        <v>0.17320286920637001</v>
      </c>
      <c r="G27" s="44">
        <f>0.00110231131*SummaryReportBody!F25</f>
        <v>9.653381066194E-2</v>
      </c>
      <c r="H27" s="44">
        <f>0.00110231131*SummaryReportBody!G25</f>
        <v>4.3272332785359996E-2</v>
      </c>
      <c r="I27" s="45">
        <f t="shared" si="3"/>
        <v>0.31300901265366998</v>
      </c>
      <c r="J27" s="44">
        <f>0.00110231131*SummaryReportBody!H25</f>
        <v>3.8678218915559901</v>
      </c>
      <c r="K27" s="37">
        <f t="shared" si="4"/>
        <v>6.5731892657270699</v>
      </c>
      <c r="L27" s="44">
        <f t="shared" si="5"/>
        <v>126.96901063768718</v>
      </c>
      <c r="M27" s="45">
        <f t="shared" si="6"/>
        <v>81.224259722675797</v>
      </c>
      <c r="O27" s="3">
        <v>23</v>
      </c>
      <c r="P27" s="3">
        <v>23</v>
      </c>
      <c r="Q27" s="26">
        <v>21</v>
      </c>
      <c r="R27" s="26">
        <v>23</v>
      </c>
      <c r="S27" s="26">
        <v>23</v>
      </c>
      <c r="T27" s="32">
        <v>21</v>
      </c>
      <c r="U27" s="26">
        <v>21</v>
      </c>
      <c r="V27" s="26">
        <v>23</v>
      </c>
      <c r="W27" s="26">
        <v>22</v>
      </c>
      <c r="X27" s="26">
        <v>22</v>
      </c>
      <c r="Y27" s="32">
        <v>21</v>
      </c>
      <c r="Z27" s="1">
        <v>21</v>
      </c>
      <c r="AA27" s="33">
        <v>21</v>
      </c>
      <c r="AB27" s="32">
        <v>21</v>
      </c>
      <c r="AC27" s="26">
        <f t="shared" si="1"/>
        <v>30</v>
      </c>
      <c r="AD27" s="26">
        <f t="shared" si="2"/>
        <v>21</v>
      </c>
    </row>
    <row r="28" spans="1:30" ht="30" x14ac:dyDescent="0.25">
      <c r="A28" s="4"/>
      <c r="B28" s="5" t="s">
        <v>9</v>
      </c>
      <c r="C28" s="6" t="s">
        <v>10</v>
      </c>
      <c r="D28" s="8">
        <f>SUM(D4:D27)</f>
        <v>365</v>
      </c>
      <c r="E28" s="2" t="s">
        <v>10</v>
      </c>
      <c r="F28" s="7">
        <f>SUM(F4:F27)</f>
        <v>3.5095012701934603</v>
      </c>
      <c r="G28" s="7">
        <f>SUM(G4:G27)</f>
        <v>1.7032230929107797</v>
      </c>
      <c r="H28" s="7">
        <f>SUM(H4:H27)</f>
        <v>0.87322015506531991</v>
      </c>
      <c r="I28" s="2" t="s">
        <v>10</v>
      </c>
      <c r="J28" s="7" t="s">
        <v>10</v>
      </c>
      <c r="K28" s="7"/>
      <c r="L28" s="7">
        <f>SUM(L4:L27)</f>
        <v>1872.0988699344616</v>
      </c>
      <c r="M28" s="7">
        <f>SUM(M4:M27)</f>
        <v>1300.6470887181417</v>
      </c>
      <c r="O28" s="3"/>
      <c r="P28" s="3"/>
      <c r="Z28" s="1"/>
    </row>
    <row r="29" spans="1:30" ht="60" x14ac:dyDescent="0.25">
      <c r="A29" s="4" t="s">
        <v>11</v>
      </c>
      <c r="B29" s="5" t="s">
        <v>12</v>
      </c>
      <c r="C29" s="6" t="s">
        <v>10</v>
      </c>
      <c r="D29" s="10"/>
      <c r="E29" s="12" t="s">
        <v>10</v>
      </c>
      <c r="F29" s="9">
        <f>(F28+G28+H28)</f>
        <v>6.0859445181695593</v>
      </c>
      <c r="G29" s="10"/>
      <c r="H29" s="10"/>
      <c r="I29" s="12" t="s">
        <v>10</v>
      </c>
      <c r="J29" s="11" t="s">
        <v>10</v>
      </c>
      <c r="K29" s="11"/>
      <c r="L29" s="9">
        <f>L28</f>
        <v>1872.0988699344616</v>
      </c>
      <c r="M29" s="2"/>
      <c r="O29" s="34">
        <f>SUM(O4:O27)</f>
        <v>366</v>
      </c>
      <c r="P29" s="34">
        <f t="shared" ref="P29:AD29" si="7">SUM(P4:P27)</f>
        <v>365</v>
      </c>
      <c r="Q29" s="34">
        <f t="shared" si="7"/>
        <v>366</v>
      </c>
      <c r="R29" s="34">
        <f t="shared" si="7"/>
        <v>366</v>
      </c>
      <c r="S29" s="34">
        <f t="shared" si="7"/>
        <v>365</v>
      </c>
      <c r="T29" s="35">
        <f t="shared" si="7"/>
        <v>365</v>
      </c>
      <c r="U29" s="34">
        <f t="shared" si="7"/>
        <v>365</v>
      </c>
      <c r="V29" s="34">
        <f t="shared" si="7"/>
        <v>365</v>
      </c>
      <c r="W29" s="34">
        <f t="shared" si="7"/>
        <v>366</v>
      </c>
      <c r="X29" s="34">
        <f t="shared" si="7"/>
        <v>365</v>
      </c>
      <c r="Y29" s="35">
        <f t="shared" si="7"/>
        <v>365</v>
      </c>
      <c r="Z29" s="34">
        <f t="shared" si="7"/>
        <v>365</v>
      </c>
      <c r="AA29" s="36">
        <f t="shared" si="7"/>
        <v>366</v>
      </c>
      <c r="AB29" s="35">
        <f t="shared" si="7"/>
        <v>365</v>
      </c>
      <c r="AC29" s="34">
        <f t="shared" si="7"/>
        <v>720</v>
      </c>
      <c r="AD29" s="34">
        <f t="shared" si="7"/>
        <v>365</v>
      </c>
    </row>
    <row r="30" spans="1:30" ht="30" x14ac:dyDescent="0.25">
      <c r="A30" s="4" t="s">
        <v>13</v>
      </c>
      <c r="B30" s="5" t="s">
        <v>14</v>
      </c>
      <c r="C30" s="6"/>
      <c r="D30" s="10"/>
      <c r="E30" s="10"/>
      <c r="F30" s="10"/>
      <c r="G30" s="10"/>
      <c r="H30" s="10"/>
      <c r="I30" s="10"/>
      <c r="J30" s="13" t="s">
        <v>10</v>
      </c>
      <c r="K30" s="13"/>
      <c r="L30" s="13">
        <f>L28/D28</f>
        <v>5.1290379998204427</v>
      </c>
      <c r="M30" s="14">
        <f>M28/D28</f>
        <v>3.5634166814195662</v>
      </c>
    </row>
    <row r="31" spans="1:30" ht="30" x14ac:dyDescent="0.25">
      <c r="A31" s="4" t="s">
        <v>13</v>
      </c>
      <c r="B31" s="5" t="s">
        <v>15</v>
      </c>
      <c r="C31" s="6"/>
      <c r="D31" s="16"/>
      <c r="E31" s="15">
        <f>MAX(E4:E27)</f>
        <v>6.0461433636993895</v>
      </c>
      <c r="F31" s="10"/>
      <c r="G31" s="10"/>
      <c r="H31" s="10"/>
      <c r="I31" s="10"/>
      <c r="J31" s="15">
        <f>MAX(J4:J27)</f>
        <v>3.97206416520876</v>
      </c>
      <c r="K31" s="15"/>
      <c r="L31" s="13"/>
      <c r="M31" s="14"/>
    </row>
    <row r="32" spans="1:30" ht="30" x14ac:dyDescent="0.25">
      <c r="A32" s="4" t="s">
        <v>10</v>
      </c>
      <c r="B32" s="5" t="s">
        <v>16</v>
      </c>
      <c r="C32" s="1"/>
      <c r="D32" s="18">
        <f>D4+D6+D8+D10+D12+D14+D16+D18+D20+D22+D24+D26</f>
        <v>105</v>
      </c>
      <c r="E32" s="10"/>
      <c r="F32" s="17">
        <f>F4+F6+F8+F10+F12+F14+F16+F18+F20+F22+F24+F26</f>
        <v>1.4902752871110501</v>
      </c>
      <c r="G32" s="17">
        <f>G4+G6+G8+G10+G12+G14+G16+G18+G20+G22+G24+G26</f>
        <v>0.52138663576214006</v>
      </c>
      <c r="H32" s="17">
        <f>H4+H6+H8+H10+H12+H14+H16+H18+H20+H22+H24+H26</f>
        <v>0.34546987611055002</v>
      </c>
      <c r="I32" s="10"/>
      <c r="J32" s="17" t="s">
        <v>10</v>
      </c>
      <c r="K32" s="17"/>
      <c r="L32" s="17">
        <f>L4+L6+L8+L10+L12+L14+L16+L18+L20+L22+L24+L26</f>
        <v>466.59917101893888</v>
      </c>
      <c r="M32" s="2"/>
    </row>
    <row r="33" spans="1:13" ht="30" x14ac:dyDescent="0.25">
      <c r="A33" s="4" t="s">
        <v>10</v>
      </c>
      <c r="B33" s="5" t="s">
        <v>17</v>
      </c>
      <c r="C33" s="1"/>
      <c r="D33" s="18">
        <f>D5+D7+D9+D11+D13+D15+D17+D19+D21+D23+D25+D27</f>
        <v>260</v>
      </c>
      <c r="E33" s="10"/>
      <c r="F33" s="17">
        <f t="shared" ref="F33:H33" si="8">F5+F7+F9+F11+F13+F15+F17+F19+F21+F23+F25+F27</f>
        <v>2.0192259830824102</v>
      </c>
      <c r="G33" s="17">
        <f t="shared" si="8"/>
        <v>1.1818364571486399</v>
      </c>
      <c r="H33" s="17">
        <f t="shared" si="8"/>
        <v>0.52775027895477</v>
      </c>
      <c r="I33" s="10"/>
      <c r="J33" s="17" t="s">
        <v>10</v>
      </c>
      <c r="K33" s="17"/>
      <c r="L33" s="17">
        <f>L5+L7+L9+L11+L13+L15+L17+L19+L21+L23+L25+L27</f>
        <v>1405.4996989155227</v>
      </c>
      <c r="M33" s="2"/>
    </row>
    <row r="34" spans="1:13" ht="60" x14ac:dyDescent="0.25">
      <c r="A34" s="4" t="s">
        <v>18</v>
      </c>
      <c r="B34" s="5" t="s">
        <v>19</v>
      </c>
      <c r="C34" s="6"/>
      <c r="D34" s="20"/>
      <c r="E34" s="20"/>
      <c r="F34" s="19">
        <f>SUM(F33:H33)/D33</f>
        <v>1.4341587381483924E-2</v>
      </c>
      <c r="G34" s="20"/>
      <c r="H34" s="20"/>
      <c r="I34" s="20"/>
      <c r="J34" s="20"/>
      <c r="K34" s="20"/>
      <c r="L34" s="19">
        <f>L33/D33</f>
        <v>5.4057680727520108</v>
      </c>
      <c r="M34" s="2"/>
    </row>
    <row r="35" spans="1:13" ht="30" x14ac:dyDescent="0.25">
      <c r="A35" s="4" t="s">
        <v>18</v>
      </c>
      <c r="B35" s="5" t="s">
        <v>20</v>
      </c>
      <c r="C35" s="1"/>
      <c r="D35" s="20"/>
      <c r="E35" s="22">
        <f>MIN(E5,E7,E9,E11,E13,E15,E17,E19,E21,E23,E25,E27)</f>
        <v>4.9699138416053001</v>
      </c>
      <c r="F35" s="20"/>
      <c r="G35" s="20"/>
      <c r="H35" s="20"/>
      <c r="I35" s="22">
        <f>MIN(I5,I7,I9,I11,I13,I15,I17,I19,I21,I23,I25,I27)</f>
        <v>0.27912837222951004</v>
      </c>
      <c r="J35" s="22" t="s">
        <v>10</v>
      </c>
      <c r="K35" s="22"/>
      <c r="L35" s="21" t="s">
        <v>10</v>
      </c>
      <c r="M35" s="2"/>
    </row>
    <row r="36" spans="1:13" ht="30" x14ac:dyDescent="0.25">
      <c r="A36" s="4" t="s">
        <v>18</v>
      </c>
      <c r="B36" s="5" t="s">
        <v>21</v>
      </c>
      <c r="C36" s="1"/>
      <c r="D36" s="20"/>
      <c r="E36" s="22">
        <f>MAX(E5,E7,E9,E11,E13,E15,E17,E19,E21,E23,E25,E27)</f>
        <v>6.0461433636993895</v>
      </c>
      <c r="F36" s="20"/>
      <c r="G36" s="20"/>
      <c r="H36" s="20"/>
      <c r="I36" s="22">
        <f>MAX(I5,I7,I9,I11,I13,I15,I17,I19,I21,I23,I25,I27)</f>
        <v>0.32966824348170004</v>
      </c>
      <c r="J36" s="22" t="s">
        <v>10</v>
      </c>
      <c r="K36" s="22"/>
      <c r="L36" s="21" t="s">
        <v>10</v>
      </c>
      <c r="M36" s="2"/>
    </row>
    <row r="37" spans="1:13" x14ac:dyDescent="0.25">
      <c r="A37" s="23"/>
      <c r="M37" s="2"/>
    </row>
    <row r="38" spans="1:13" x14ac:dyDescent="0.25">
      <c r="A38" s="23"/>
      <c r="M38" s="2"/>
    </row>
    <row r="39" spans="1:13" x14ac:dyDescent="0.25">
      <c r="A39" s="23"/>
      <c r="M39" s="2"/>
    </row>
    <row r="40" spans="1:13" x14ac:dyDescent="0.25">
      <c r="M40" s="2"/>
    </row>
    <row r="41" spans="1:13" x14ac:dyDescent="0.25">
      <c r="M41" s="2"/>
    </row>
  </sheetData>
  <mergeCells count="6"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G4" sqref="G4"/>
    </sheetView>
  </sheetViews>
  <sheetFormatPr defaultRowHeight="15" x14ac:dyDescent="0.25"/>
  <cols>
    <col min="4" max="6" width="8.85546875" style="26"/>
    <col min="7" max="7" width="9.5703125" bestFit="1" customWidth="1"/>
    <col min="8" max="8" width="9.5703125" style="26" bestFit="1" customWidth="1"/>
    <col min="9" max="9" width="8.85546875" style="26"/>
  </cols>
  <sheetData>
    <row r="1" spans="1:8" x14ac:dyDescent="0.25">
      <c r="A1" t="str">
        <f>results!A1</f>
        <v>In US Short Tons for all weekends or for all weekdays in a month (1 kilogram = 0.00110231131 US Short Tons)</v>
      </c>
      <c r="D1"/>
      <c r="E1"/>
      <c r="F1"/>
      <c r="H1"/>
    </row>
    <row r="2" spans="1:8" ht="79.900000000000006" customHeight="1" x14ac:dyDescent="0.25">
      <c r="A2" s="27" t="s">
        <v>0</v>
      </c>
      <c r="B2" s="27" t="s">
        <v>1</v>
      </c>
      <c r="C2" s="27" t="s">
        <v>25</v>
      </c>
      <c r="D2" s="27" t="s">
        <v>26</v>
      </c>
      <c r="E2" s="27" t="s">
        <v>8</v>
      </c>
      <c r="F2" s="27" t="s">
        <v>24</v>
      </c>
      <c r="G2" s="27" t="s">
        <v>27</v>
      </c>
      <c r="H2" s="27" t="s">
        <v>28</v>
      </c>
    </row>
    <row r="3" spans="1:8" x14ac:dyDescent="0.25">
      <c r="A3" s="28">
        <f>results!A4</f>
        <v>2034</v>
      </c>
      <c r="B3" s="28">
        <f>results!B4</f>
        <v>1</v>
      </c>
      <c r="C3" s="28">
        <f>results!C4</f>
        <v>2</v>
      </c>
      <c r="D3" s="28">
        <f>results!D4</f>
        <v>9</v>
      </c>
      <c r="E3" s="29">
        <f>0.00110231131*SummaryReportBody!D2</f>
        <v>4.3079902299973298</v>
      </c>
      <c r="F3" s="29">
        <f>0.00110231131*SummaryReportBody!H2</f>
        <v>2.9888201136697199</v>
      </c>
      <c r="G3" s="29">
        <f>0.00110231131*D3*SummaryReportBody!D2</f>
        <v>38.771912069975969</v>
      </c>
      <c r="H3" s="29">
        <f>0.00110231131*D3*SummaryReportBody!H2</f>
        <v>26.899381023027477</v>
      </c>
    </row>
    <row r="4" spans="1:8" x14ac:dyDescent="0.25">
      <c r="A4" s="28">
        <f>results!A5</f>
        <v>2034</v>
      </c>
      <c r="B4" s="28">
        <f>results!B5</f>
        <v>1</v>
      </c>
      <c r="C4" s="28">
        <f>results!C5</f>
        <v>5</v>
      </c>
      <c r="D4" s="28">
        <f>results!D5</f>
        <v>22</v>
      </c>
      <c r="E4" s="29">
        <f>0.00110231131*SummaryReportBody!D3</f>
        <v>5.3603458937394395</v>
      </c>
      <c r="F4" s="29">
        <f>0.00110231131*SummaryReportBody!H3</f>
        <v>3.5205739873024102</v>
      </c>
      <c r="G4" s="29">
        <f>0.00110231131*D4*SummaryReportBody!D3</f>
        <v>117.92760966226767</v>
      </c>
      <c r="H4" s="29">
        <f>0.00110231131*D4*SummaryReportBody!H3</f>
        <v>77.452627720653027</v>
      </c>
    </row>
    <row r="5" spans="1:8" x14ac:dyDescent="0.25">
      <c r="A5" s="28">
        <f>results!A6</f>
        <v>2034</v>
      </c>
      <c r="B5" s="28">
        <f>results!B6</f>
        <v>2</v>
      </c>
      <c r="C5" s="28">
        <f>results!C6</f>
        <v>2</v>
      </c>
      <c r="D5" s="28">
        <f>results!D6</f>
        <v>8</v>
      </c>
      <c r="E5" s="29">
        <f>0.00110231131*SummaryReportBody!D4</f>
        <v>3.9274911050775998</v>
      </c>
      <c r="F5" s="29">
        <f>0.00110231131*SummaryReportBody!H4</f>
        <v>2.8582039396138899</v>
      </c>
      <c r="G5" s="29">
        <f>0.00110231131*D5*SummaryReportBody!D4</f>
        <v>31.419928840620798</v>
      </c>
      <c r="H5" s="29">
        <f>0.00110231131*D5*SummaryReportBody!H4</f>
        <v>22.865631516911119</v>
      </c>
    </row>
    <row r="6" spans="1:8" x14ac:dyDescent="0.25">
      <c r="A6" s="28">
        <f>results!A7</f>
        <v>2034</v>
      </c>
      <c r="B6" s="28">
        <f>results!B7</f>
        <v>2</v>
      </c>
      <c r="C6" s="28">
        <f>results!C7</f>
        <v>5</v>
      </c>
      <c r="D6" s="28">
        <f>results!D7</f>
        <v>20</v>
      </c>
      <c r="E6" s="29">
        <f>0.00110231131*SummaryReportBody!D5</f>
        <v>5.3207982708705703</v>
      </c>
      <c r="F6" s="29">
        <f>0.00110231131*SummaryReportBody!H5</f>
        <v>3.4439071333806002</v>
      </c>
      <c r="G6" s="29">
        <f>0.00110231131*D6*SummaryReportBody!D5</f>
        <v>106.41596541741139</v>
      </c>
      <c r="H6" s="29">
        <f>0.00110231131*D6*SummaryReportBody!H5</f>
        <v>68.878142667611996</v>
      </c>
    </row>
    <row r="7" spans="1:8" x14ac:dyDescent="0.25">
      <c r="A7" s="28">
        <f>results!A8</f>
        <v>2034</v>
      </c>
      <c r="B7" s="28">
        <f>results!B8</f>
        <v>3</v>
      </c>
      <c r="C7" s="28">
        <f>results!C8</f>
        <v>2</v>
      </c>
      <c r="D7" s="28">
        <f>results!D8</f>
        <v>8</v>
      </c>
      <c r="E7" s="29">
        <f>0.00110231131*SummaryReportBody!D6</f>
        <v>4.7508790727517498</v>
      </c>
      <c r="F7" s="29">
        <f>0.00110231131*SummaryReportBody!H6</f>
        <v>3.0500722462324896</v>
      </c>
      <c r="G7" s="29">
        <f>0.00110231131*D7*SummaryReportBody!D6</f>
        <v>38.007032582013998</v>
      </c>
      <c r="H7" s="29">
        <f>0.00110231131*D7*SummaryReportBody!H6</f>
        <v>24.400577969859917</v>
      </c>
    </row>
    <row r="8" spans="1:8" x14ac:dyDescent="0.25">
      <c r="A8" s="28">
        <f>results!A9</f>
        <v>2034</v>
      </c>
      <c r="B8" s="28">
        <f>results!B9</f>
        <v>3</v>
      </c>
      <c r="C8" s="28">
        <f>results!C9</f>
        <v>5</v>
      </c>
      <c r="D8" s="28">
        <f>results!D9</f>
        <v>23</v>
      </c>
      <c r="E8" s="29">
        <f>0.00110231131*SummaryReportBody!D7</f>
        <v>5.6798166552923295</v>
      </c>
      <c r="F8" s="29">
        <f>0.00110231131*SummaryReportBody!H7</f>
        <v>3.5574716537820401</v>
      </c>
      <c r="G8" s="29">
        <f>0.00110231131*D8*SummaryReportBody!D7</f>
        <v>130.63578307172358</v>
      </c>
      <c r="H8" s="29">
        <f>0.00110231131*D8*SummaryReportBody!H7</f>
        <v>81.821848036986921</v>
      </c>
    </row>
    <row r="9" spans="1:8" x14ac:dyDescent="0.25">
      <c r="A9" s="28">
        <f>results!A10</f>
        <v>2034</v>
      </c>
      <c r="B9" s="28">
        <f>results!B10</f>
        <v>4</v>
      </c>
      <c r="C9" s="28">
        <f>results!C10</f>
        <v>2</v>
      </c>
      <c r="D9" s="28">
        <f>results!D10</f>
        <v>10</v>
      </c>
      <c r="E9" s="29">
        <f>0.00110231131*SummaryReportBody!D8</f>
        <v>4.6407339220339292</v>
      </c>
      <c r="F9" s="29">
        <f>0.00110231131*SummaryReportBody!H8</f>
        <v>3.16644545585181</v>
      </c>
      <c r="G9" s="29">
        <f>0.00110231131*D9*SummaryReportBody!D8</f>
        <v>46.407339220339296</v>
      </c>
      <c r="H9" s="29">
        <f>0.00110231131*D9*SummaryReportBody!H8</f>
        <v>31.664454558518095</v>
      </c>
    </row>
    <row r="10" spans="1:8" x14ac:dyDescent="0.25">
      <c r="A10" s="28">
        <f>results!A11</f>
        <v>2034</v>
      </c>
      <c r="B10" s="28">
        <f>results!B11</f>
        <v>4</v>
      </c>
      <c r="C10" s="28">
        <f>results!C11</f>
        <v>5</v>
      </c>
      <c r="D10" s="28">
        <f>results!D11</f>
        <v>20</v>
      </c>
      <c r="E10" s="29">
        <f>0.00110231131*SummaryReportBody!D9</f>
        <v>5.4696742317765503</v>
      </c>
      <c r="F10" s="29">
        <f>0.00110231131*SummaryReportBody!H9</f>
        <v>3.6446898315631699</v>
      </c>
      <c r="G10" s="29">
        <f>0.00110231131*D10*SummaryReportBody!D9</f>
        <v>109.393484635531</v>
      </c>
      <c r="H10" s="29">
        <f>0.00110231131*D10*SummaryReportBody!H9</f>
        <v>72.893796631263399</v>
      </c>
    </row>
    <row r="11" spans="1:8" x14ac:dyDescent="0.25">
      <c r="A11" s="28">
        <f>results!A12</f>
        <v>2034</v>
      </c>
      <c r="B11" s="28">
        <f>results!B12</f>
        <v>5</v>
      </c>
      <c r="C11" s="28">
        <f>results!C12</f>
        <v>2</v>
      </c>
      <c r="D11" s="28">
        <f>results!D12</f>
        <v>8</v>
      </c>
      <c r="E11" s="29">
        <f>0.00110231131*SummaryReportBody!D10</f>
        <v>4.5404037512203494</v>
      </c>
      <c r="F11" s="29">
        <f>0.00110231131*SummaryReportBody!H10</f>
        <v>3.2607503930449302</v>
      </c>
      <c r="G11" s="29">
        <f>0.00110231131*D11*SummaryReportBody!D10</f>
        <v>36.323230009762796</v>
      </c>
      <c r="H11" s="29">
        <f>0.00110231131*D11*SummaryReportBody!H10</f>
        <v>26.086003144359442</v>
      </c>
    </row>
    <row r="12" spans="1:8" x14ac:dyDescent="0.25">
      <c r="A12" s="28">
        <f>results!A13</f>
        <v>2034</v>
      </c>
      <c r="B12" s="28">
        <f>results!B13</f>
        <v>5</v>
      </c>
      <c r="C12" s="28">
        <f>results!C13</f>
        <v>5</v>
      </c>
      <c r="D12" s="28">
        <f>results!D13</f>
        <v>23</v>
      </c>
      <c r="E12" s="29">
        <f>0.00110231131*SummaryReportBody!D11</f>
        <v>5.4522334622297297</v>
      </c>
      <c r="F12" s="29">
        <f>0.00110231131*SummaryReportBody!H11</f>
        <v>3.7773485884764302</v>
      </c>
      <c r="G12" s="29">
        <f>0.00110231131*D12*SummaryReportBody!D11</f>
        <v>125.40136963128379</v>
      </c>
      <c r="H12" s="29">
        <f>0.00110231131*D12*SummaryReportBody!H11</f>
        <v>86.879017534957896</v>
      </c>
    </row>
    <row r="13" spans="1:8" x14ac:dyDescent="0.25">
      <c r="A13" s="28">
        <f>results!A14</f>
        <v>2034</v>
      </c>
      <c r="B13" s="28">
        <f>results!B14</f>
        <v>6</v>
      </c>
      <c r="C13" s="28">
        <f>results!C14</f>
        <v>2</v>
      </c>
      <c r="D13" s="28">
        <f>results!D14</f>
        <v>8</v>
      </c>
      <c r="E13" s="29">
        <f>0.00110231131*SummaryReportBody!D12</f>
        <v>4.3521411048967602</v>
      </c>
      <c r="F13" s="29">
        <f>0.00110231131*SummaryReportBody!H12</f>
        <v>3.3386705749262102</v>
      </c>
      <c r="G13" s="29">
        <f>0.00110231131*D13*SummaryReportBody!D12</f>
        <v>34.817128839174082</v>
      </c>
      <c r="H13" s="29">
        <f>0.00110231131*D13*SummaryReportBody!H12</f>
        <v>26.709364599409682</v>
      </c>
    </row>
    <row r="14" spans="1:8" x14ac:dyDescent="0.25">
      <c r="A14" s="28">
        <f>results!A15</f>
        <v>2034</v>
      </c>
      <c r="B14" s="28">
        <f>results!B15</f>
        <v>6</v>
      </c>
      <c r="C14" s="28">
        <f>results!C15</f>
        <v>5</v>
      </c>
      <c r="D14" s="28">
        <f>results!D15</f>
        <v>22</v>
      </c>
      <c r="E14" s="29">
        <f>0.00110231131*SummaryReportBody!D13</f>
        <v>5.14232855822502</v>
      </c>
      <c r="F14" s="29">
        <f>0.00110231131*SummaryReportBody!H13</f>
        <v>3.8395354810300799</v>
      </c>
      <c r="G14" s="29">
        <f>0.00110231131*D14*SummaryReportBody!D13</f>
        <v>113.13122828095045</v>
      </c>
      <c r="H14" s="29">
        <f>0.00110231131*D14*SummaryReportBody!H13</f>
        <v>84.46978058266177</v>
      </c>
    </row>
    <row r="15" spans="1:8" x14ac:dyDescent="0.25">
      <c r="A15" s="28">
        <f>results!A16</f>
        <v>2034</v>
      </c>
      <c r="B15" s="28">
        <f>results!B16</f>
        <v>7</v>
      </c>
      <c r="C15" s="28">
        <f>results!C16</f>
        <v>2</v>
      </c>
      <c r="D15" s="28">
        <f>results!D16</f>
        <v>10</v>
      </c>
      <c r="E15" s="29">
        <f>0.00110231131*SummaryReportBody!D14</f>
        <v>4.2251846043901304</v>
      </c>
      <c r="F15" s="29">
        <f>0.00110231131*SummaryReportBody!H14</f>
        <v>3.4725396696578499</v>
      </c>
      <c r="G15" s="29">
        <f>0.00110231131*D15*SummaryReportBody!D14</f>
        <v>42.251846043901296</v>
      </c>
      <c r="H15" s="29">
        <f>0.00110231131*D15*SummaryReportBody!H14</f>
        <v>34.7253966965785</v>
      </c>
    </row>
    <row r="16" spans="1:8" x14ac:dyDescent="0.25">
      <c r="A16" s="28">
        <f>results!A17</f>
        <v>2034</v>
      </c>
      <c r="B16" s="28">
        <f>results!B17</f>
        <v>7</v>
      </c>
      <c r="C16" s="28">
        <f>results!C17</f>
        <v>5</v>
      </c>
      <c r="D16" s="28">
        <f>results!D17</f>
        <v>21</v>
      </c>
      <c r="E16" s="29">
        <f>0.00110231131*SummaryReportBody!D15</f>
        <v>4.9699138416053001</v>
      </c>
      <c r="F16" s="29">
        <f>0.00110231131*SummaryReportBody!H15</f>
        <v>3.97206416520876</v>
      </c>
      <c r="G16" s="29">
        <f>0.00110231131*D16*SummaryReportBody!D15</f>
        <v>104.36819067371131</v>
      </c>
      <c r="H16" s="29">
        <f>0.00110231131*D16*SummaryReportBody!H15</f>
        <v>83.413347469383964</v>
      </c>
    </row>
    <row r="17" spans="1:8" x14ac:dyDescent="0.25">
      <c r="A17" s="28">
        <f>results!A18</f>
        <v>2034</v>
      </c>
      <c r="B17" s="28">
        <f>results!B18</f>
        <v>8</v>
      </c>
      <c r="C17" s="28">
        <f>results!C18</f>
        <v>2</v>
      </c>
      <c r="D17" s="28">
        <f>results!D18</f>
        <v>8</v>
      </c>
      <c r="E17" s="29">
        <f>0.00110231131*SummaryReportBody!D16</f>
        <v>4.2008047851468602</v>
      </c>
      <c r="F17" s="29">
        <f>0.00110231131*SummaryReportBody!H16</f>
        <v>3.3882569468952499</v>
      </c>
      <c r="G17" s="29">
        <f>0.00110231131*D17*SummaryReportBody!D16</f>
        <v>33.606438281174881</v>
      </c>
      <c r="H17" s="29">
        <f>0.00110231131*D17*SummaryReportBody!H16</f>
        <v>27.106055575161999</v>
      </c>
    </row>
    <row r="18" spans="1:8" x14ac:dyDescent="0.25">
      <c r="A18" s="28">
        <f>results!A19</f>
        <v>2034</v>
      </c>
      <c r="B18" s="28">
        <f>results!B19</f>
        <v>8</v>
      </c>
      <c r="C18" s="28">
        <f>results!C19</f>
        <v>5</v>
      </c>
      <c r="D18" s="28">
        <f>results!D19</f>
        <v>23</v>
      </c>
      <c r="E18" s="29">
        <f>0.00110231131*SummaryReportBody!D17</f>
        <v>5.0093677680128197</v>
      </c>
      <c r="F18" s="29">
        <f>0.00110231131*SummaryReportBody!H17</f>
        <v>3.9043491814354598</v>
      </c>
      <c r="G18" s="29">
        <f>0.00110231131*D18*SummaryReportBody!D17</f>
        <v>115.21545866429484</v>
      </c>
      <c r="H18" s="29">
        <f>0.00110231131*D18*SummaryReportBody!H17</f>
        <v>89.800031173015583</v>
      </c>
    </row>
    <row r="19" spans="1:8" x14ac:dyDescent="0.25">
      <c r="A19" s="28">
        <f>results!A20</f>
        <v>2034</v>
      </c>
      <c r="B19" s="28">
        <f>results!B20</f>
        <v>9</v>
      </c>
      <c r="C19" s="28">
        <f>results!C20</f>
        <v>2</v>
      </c>
      <c r="D19" s="28">
        <f>results!D20</f>
        <v>9</v>
      </c>
      <c r="E19" s="29">
        <f>0.00110231131*SummaryReportBody!D18</f>
        <v>4.2415803828150702</v>
      </c>
      <c r="F19" s="29">
        <f>0.00110231131*SummaryReportBody!H18</f>
        <v>3.2570929241183499</v>
      </c>
      <c r="G19" s="29">
        <f>0.00110231131*D19*SummaryReportBody!D18</f>
        <v>38.174223445335628</v>
      </c>
      <c r="H19" s="29">
        <f>0.00110231131*D19*SummaryReportBody!H18</f>
        <v>29.313836317065146</v>
      </c>
    </row>
    <row r="20" spans="1:8" x14ac:dyDescent="0.25">
      <c r="A20" s="28">
        <f>results!A21</f>
        <v>2034</v>
      </c>
      <c r="B20" s="28">
        <f>results!B21</f>
        <v>9</v>
      </c>
      <c r="C20" s="28">
        <f>results!C21</f>
        <v>5</v>
      </c>
      <c r="D20" s="28">
        <f>results!D21</f>
        <v>21</v>
      </c>
      <c r="E20" s="29">
        <f>0.00110231131*SummaryReportBody!D19</f>
        <v>5.2724288505877697</v>
      </c>
      <c r="F20" s="29">
        <f>0.00110231131*SummaryReportBody!H19</f>
        <v>3.8027667849737199</v>
      </c>
      <c r="G20" s="29">
        <f>0.00110231131*D20*SummaryReportBody!D19</f>
        <v>110.72100586234318</v>
      </c>
      <c r="H20" s="29">
        <f>0.00110231131*D20*SummaryReportBody!H19</f>
        <v>79.858102484448125</v>
      </c>
    </row>
    <row r="21" spans="1:8" x14ac:dyDescent="0.25">
      <c r="A21" s="28">
        <f>results!A22</f>
        <v>2034</v>
      </c>
      <c r="B21" s="28">
        <f>results!B22</f>
        <v>10</v>
      </c>
      <c r="C21" s="28">
        <f>results!C22</f>
        <v>2</v>
      </c>
      <c r="D21" s="28">
        <f>results!D22</f>
        <v>9</v>
      </c>
      <c r="E21" s="29">
        <f>0.00110231131*SummaryReportBody!D20</f>
        <v>4.6561916335340596</v>
      </c>
      <c r="F21" s="29">
        <f>0.00110231131*SummaryReportBody!H20</f>
        <v>3.1168811301089701</v>
      </c>
      <c r="G21" s="29">
        <f>0.00110231131*D21*SummaryReportBody!D20</f>
        <v>41.905724701806534</v>
      </c>
      <c r="H21" s="29">
        <f>0.00110231131*D21*SummaryReportBody!H20</f>
        <v>28.051930170980729</v>
      </c>
    </row>
    <row r="22" spans="1:8" x14ac:dyDescent="0.25">
      <c r="A22" s="28">
        <f>results!A23</f>
        <v>2034</v>
      </c>
      <c r="B22" s="28">
        <f>results!B23</f>
        <v>10</v>
      </c>
      <c r="C22" s="28">
        <f>results!C23</f>
        <v>5</v>
      </c>
      <c r="D22" s="28">
        <f>results!D23</f>
        <v>22</v>
      </c>
      <c r="E22" s="29">
        <f>0.00110231131*SummaryReportBody!D21</f>
        <v>5.5493834649139595</v>
      </c>
      <c r="F22" s="29">
        <f>0.00110231131*SummaryReportBody!H21</f>
        <v>3.6254511922697401</v>
      </c>
      <c r="G22" s="29">
        <f>0.00110231131*D22*SummaryReportBody!D21</f>
        <v>122.08643622810712</v>
      </c>
      <c r="H22" s="29">
        <f>0.00110231131*D22*SummaryReportBody!H21</f>
        <v>79.75992622993428</v>
      </c>
    </row>
    <row r="23" spans="1:8" x14ac:dyDescent="0.25">
      <c r="A23" s="28">
        <f>results!A24</f>
        <v>2034</v>
      </c>
      <c r="B23" s="28">
        <f>results!B24</f>
        <v>11</v>
      </c>
      <c r="C23" s="28">
        <f>results!C24</f>
        <v>2</v>
      </c>
      <c r="D23" s="28">
        <f>results!D24</f>
        <v>8</v>
      </c>
      <c r="E23" s="29">
        <f>0.00110231131*SummaryReportBody!D22</f>
        <v>4.6742144234525602</v>
      </c>
      <c r="F23" s="29">
        <f>0.00110231131*SummaryReportBody!H22</f>
        <v>3.0816699999336397</v>
      </c>
      <c r="G23" s="29">
        <f>0.00110231131*D23*SummaryReportBody!D22</f>
        <v>37.393715387620482</v>
      </c>
      <c r="H23" s="29">
        <f>0.00110231131*D23*SummaryReportBody!H22</f>
        <v>24.653359999469117</v>
      </c>
    </row>
    <row r="24" spans="1:8" x14ac:dyDescent="0.25">
      <c r="A24" s="28">
        <f>results!A25</f>
        <v>2034</v>
      </c>
      <c r="B24" s="28">
        <f>results!B25</f>
        <v>11</v>
      </c>
      <c r="C24" s="28">
        <f>results!C25</f>
        <v>5</v>
      </c>
      <c r="D24" s="28">
        <f>results!D25</f>
        <v>22</v>
      </c>
      <c r="E24" s="29">
        <f>0.00110231131*SummaryReportBody!D23</f>
        <v>5.60155255228233</v>
      </c>
      <c r="F24" s="29">
        <f>0.00110231131*SummaryReportBody!H23</f>
        <v>3.60001425648018</v>
      </c>
      <c r="G24" s="29">
        <f>0.00110231131*D24*SummaryReportBody!D23</f>
        <v>123.23415615021126</v>
      </c>
      <c r="H24" s="29">
        <f>0.00110231131*D24*SummaryReportBody!H23</f>
        <v>79.20031364256397</v>
      </c>
    </row>
    <row r="25" spans="1:8" x14ac:dyDescent="0.25">
      <c r="A25" s="28">
        <f>results!A26</f>
        <v>2034</v>
      </c>
      <c r="B25" s="28">
        <f>results!B26</f>
        <v>12</v>
      </c>
      <c r="C25" s="28">
        <f>results!C26</f>
        <v>2</v>
      </c>
      <c r="D25" s="28">
        <f>results!D26</f>
        <v>10</v>
      </c>
      <c r="E25" s="29">
        <f>0.00110231131*SummaryReportBody!D24</f>
        <v>4.7520651597213099</v>
      </c>
      <c r="F25" s="29">
        <f>0.00110231131*SummaryReportBody!H24</f>
        <v>3.25199032506436</v>
      </c>
      <c r="G25" s="29">
        <f>0.00110231131*D25*SummaryReportBody!D24</f>
        <v>47.520651597213096</v>
      </c>
      <c r="H25" s="29">
        <f>0.00110231131*D25*SummaryReportBody!H24</f>
        <v>32.519903250643594</v>
      </c>
    </row>
    <row r="26" spans="1:8" x14ac:dyDescent="0.25">
      <c r="A26" s="28">
        <f>results!A27</f>
        <v>2034</v>
      </c>
      <c r="B26" s="28">
        <f>results!B27</f>
        <v>12</v>
      </c>
      <c r="C26" s="28">
        <f>results!C27</f>
        <v>5</v>
      </c>
      <c r="D26" s="28">
        <f>results!D27</f>
        <v>21</v>
      </c>
      <c r="E26" s="29">
        <f>0.00110231131*SummaryReportBody!D25</f>
        <v>6.0461433636993895</v>
      </c>
      <c r="F26" s="29">
        <f>0.00110231131*SummaryReportBody!H25</f>
        <v>3.8678218915559901</v>
      </c>
      <c r="G26" s="29">
        <f>0.00110231131*D26*SummaryReportBody!D25</f>
        <v>126.96901063768719</v>
      </c>
      <c r="H26" s="29">
        <f>0.00110231131*D26*SummaryReportBody!H25</f>
        <v>81.224259722675797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Q18" sqref="Q18"/>
    </sheetView>
  </sheetViews>
  <sheetFormatPr defaultRowHeight="15" x14ac:dyDescent="0.25"/>
  <cols>
    <col min="1" max="2" width="5.7109375" customWidth="1"/>
    <col min="4" max="4" width="9.42578125" customWidth="1"/>
    <col min="5" max="5" width="9.28515625" customWidth="1"/>
    <col min="6" max="6" width="10.140625" customWidth="1"/>
    <col min="7" max="7" width="9.42578125" customWidth="1"/>
    <col min="8" max="8" width="9.5703125" customWidth="1"/>
    <col min="9" max="9" width="9.7109375" customWidth="1"/>
    <col min="10" max="10" width="15.5703125" customWidth="1"/>
  </cols>
  <sheetData>
    <row r="1" spans="1:10" x14ac:dyDescent="0.2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</row>
    <row r="2" spans="1:10" ht="51.6" customHeight="1" x14ac:dyDescent="0.25">
      <c r="A2" s="64" t="s">
        <v>0</v>
      </c>
      <c r="B2" s="64" t="s">
        <v>1</v>
      </c>
      <c r="C2" s="64" t="s">
        <v>25</v>
      </c>
      <c r="D2" s="69" t="s">
        <v>69</v>
      </c>
      <c r="E2" s="67"/>
      <c r="F2" s="69" t="s">
        <v>70</v>
      </c>
      <c r="G2" s="67"/>
      <c r="H2" s="69" t="s">
        <v>71</v>
      </c>
      <c r="I2" s="67"/>
      <c r="J2" s="69" t="s">
        <v>72</v>
      </c>
    </row>
    <row r="3" spans="1:10" ht="36.6" customHeight="1" x14ac:dyDescent="0.25">
      <c r="A3" s="70"/>
      <c r="B3" s="70"/>
      <c r="C3" s="70"/>
      <c r="D3" s="46" t="s">
        <v>76</v>
      </c>
      <c r="E3" s="46" t="s">
        <v>77</v>
      </c>
      <c r="F3" s="46" t="s">
        <v>76</v>
      </c>
      <c r="G3" s="46" t="s">
        <v>77</v>
      </c>
      <c r="H3" s="46" t="s">
        <v>76</v>
      </c>
      <c r="I3" s="46" t="s">
        <v>77</v>
      </c>
      <c r="J3" s="67"/>
    </row>
    <row r="4" spans="1:10" x14ac:dyDescent="0.25">
      <c r="A4" s="41">
        <f>SummaryReportBody!$J$2</f>
        <v>2034</v>
      </c>
      <c r="B4" s="42">
        <v>1</v>
      </c>
      <c r="C4" s="41">
        <v>2</v>
      </c>
      <c r="D4" s="47">
        <f>results!E4</f>
        <v>4.3079902299973298</v>
      </c>
      <c r="E4" s="47">
        <f>results!J4</f>
        <v>2.9888201136697199</v>
      </c>
      <c r="F4" s="47">
        <v>1.1381694969142999</v>
      </c>
      <c r="G4" s="47">
        <v>1.04334206416024</v>
      </c>
      <c r="H4" s="47">
        <f>D4+F4</f>
        <v>5.4461597269116293</v>
      </c>
      <c r="I4" s="47">
        <f>E4+G4</f>
        <v>4.0321621778299601</v>
      </c>
      <c r="J4" s="48"/>
    </row>
    <row r="5" spans="1:10" x14ac:dyDescent="0.25">
      <c r="A5" s="41">
        <f>A4</f>
        <v>2034</v>
      </c>
      <c r="B5" s="42">
        <v>1</v>
      </c>
      <c r="C5" s="41">
        <v>5</v>
      </c>
      <c r="D5" s="47">
        <f>results!E5</f>
        <v>5.3603458937394395</v>
      </c>
      <c r="E5" s="47">
        <f>results!J5</f>
        <v>3.5205739873024102</v>
      </c>
      <c r="F5" s="47">
        <v>1.49242589647686</v>
      </c>
      <c r="G5" s="47">
        <v>1.2266762766168198</v>
      </c>
      <c r="H5" s="47">
        <f t="shared" ref="H5:I27" si="0">D5+F5</f>
        <v>6.8527717902162992</v>
      </c>
      <c r="I5" s="47">
        <f t="shared" si="0"/>
        <v>4.7472502639192298</v>
      </c>
      <c r="J5" s="49" t="s">
        <v>73</v>
      </c>
    </row>
    <row r="6" spans="1:10" x14ac:dyDescent="0.25">
      <c r="A6" s="41">
        <f t="shared" ref="A6:A27" si="1">A5</f>
        <v>2034</v>
      </c>
      <c r="B6" s="42">
        <v>2</v>
      </c>
      <c r="C6" s="41">
        <v>2</v>
      </c>
      <c r="D6" s="47">
        <f>results!E6</f>
        <v>3.9274911050775998</v>
      </c>
      <c r="E6" s="47">
        <f>results!J6</f>
        <v>2.8582039396138899</v>
      </c>
      <c r="F6" s="47">
        <v>1.06426613744666</v>
      </c>
      <c r="G6" s="47">
        <v>1.00496509590259</v>
      </c>
      <c r="H6" s="47">
        <f t="shared" si="0"/>
        <v>4.99175724252426</v>
      </c>
      <c r="I6" s="47">
        <f t="shared" si="0"/>
        <v>3.8631690355164796</v>
      </c>
      <c r="J6" s="50">
        <f>MAX(H4:H27)</f>
        <v>7.7167997712675298</v>
      </c>
    </row>
    <row r="7" spans="1:10" x14ac:dyDescent="0.25">
      <c r="A7" s="41">
        <f t="shared" si="1"/>
        <v>2034</v>
      </c>
      <c r="B7" s="42">
        <v>2</v>
      </c>
      <c r="C7" s="41">
        <v>5</v>
      </c>
      <c r="D7" s="47">
        <f>results!E7</f>
        <v>5.3207982708705703</v>
      </c>
      <c r="E7" s="47">
        <f>results!J7</f>
        <v>3.4439071333806002</v>
      </c>
      <c r="F7" s="47">
        <v>1.4567936833811099</v>
      </c>
      <c r="G7" s="47">
        <v>1.1928827187861499</v>
      </c>
      <c r="H7" s="47">
        <f t="shared" si="0"/>
        <v>6.7775919542516805</v>
      </c>
      <c r="I7" s="47">
        <f t="shared" si="0"/>
        <v>4.6367898521667499</v>
      </c>
      <c r="J7" s="49"/>
    </row>
    <row r="8" spans="1:10" x14ac:dyDescent="0.25">
      <c r="A8" s="41">
        <f t="shared" si="1"/>
        <v>2034</v>
      </c>
      <c r="B8" s="42">
        <v>3</v>
      </c>
      <c r="C8" s="41">
        <v>2</v>
      </c>
      <c r="D8" s="47">
        <f>results!E8</f>
        <v>4.7508790727517498</v>
      </c>
      <c r="E8" s="47">
        <f>results!J8</f>
        <v>3.0500722462324896</v>
      </c>
      <c r="F8" s="47">
        <v>1.2281566807061499</v>
      </c>
      <c r="G8" s="47">
        <v>1.0565069681355699</v>
      </c>
      <c r="H8" s="47">
        <f t="shared" si="0"/>
        <v>5.9790357534579002</v>
      </c>
      <c r="I8" s="47">
        <f t="shared" si="0"/>
        <v>4.1065792143680593</v>
      </c>
      <c r="J8" s="49"/>
    </row>
    <row r="9" spans="1:10" x14ac:dyDescent="0.25">
      <c r="A9" s="41">
        <f t="shared" si="1"/>
        <v>2034</v>
      </c>
      <c r="B9" s="42">
        <v>3</v>
      </c>
      <c r="C9" s="41">
        <v>5</v>
      </c>
      <c r="D9" s="47">
        <f>results!E9</f>
        <v>5.6798166552923295</v>
      </c>
      <c r="E9" s="47">
        <f>results!J9</f>
        <v>3.5574716537820401</v>
      </c>
      <c r="F9" s="47">
        <v>1.5579296437622998</v>
      </c>
      <c r="G9" s="47">
        <v>1.2330068504701501</v>
      </c>
      <c r="H9" s="47">
        <f t="shared" si="0"/>
        <v>7.2377462990546295</v>
      </c>
      <c r="I9" s="47">
        <f t="shared" si="0"/>
        <v>4.7904785042521905</v>
      </c>
      <c r="J9" s="49" t="s">
        <v>74</v>
      </c>
    </row>
    <row r="10" spans="1:10" x14ac:dyDescent="0.25">
      <c r="A10" s="41">
        <f t="shared" si="1"/>
        <v>2034</v>
      </c>
      <c r="B10" s="42">
        <v>4</v>
      </c>
      <c r="C10" s="41">
        <v>2</v>
      </c>
      <c r="D10" s="47">
        <f>results!E10</f>
        <v>4.6407339220339292</v>
      </c>
      <c r="E10" s="47">
        <f>results!J10</f>
        <v>3.16644545585181</v>
      </c>
      <c r="F10" s="47">
        <v>1.1893718572637999</v>
      </c>
      <c r="G10" s="47">
        <v>1.1056039138829699</v>
      </c>
      <c r="H10" s="47">
        <f t="shared" si="0"/>
        <v>5.8301057792977291</v>
      </c>
      <c r="I10" s="47">
        <f t="shared" si="0"/>
        <v>4.2720493697347797</v>
      </c>
      <c r="J10" s="50">
        <f>MAX(I4:I27)</f>
        <v>5.3647793898282599</v>
      </c>
    </row>
    <row r="11" spans="1:10" x14ac:dyDescent="0.25">
      <c r="A11" s="41">
        <f t="shared" si="1"/>
        <v>2034</v>
      </c>
      <c r="B11" s="42">
        <v>4</v>
      </c>
      <c r="C11" s="41">
        <v>5</v>
      </c>
      <c r="D11" s="47">
        <f>results!E11</f>
        <v>5.4696742317765503</v>
      </c>
      <c r="E11" s="47">
        <f>results!J11</f>
        <v>3.6446898315631699</v>
      </c>
      <c r="F11" s="47">
        <v>1.4819219720038699</v>
      </c>
      <c r="G11" s="47">
        <v>1.2718423802327601</v>
      </c>
      <c r="H11" s="47">
        <f t="shared" si="0"/>
        <v>6.9515962037804204</v>
      </c>
      <c r="I11" s="47">
        <f t="shared" si="0"/>
        <v>4.9165322117959303</v>
      </c>
      <c r="J11" s="49"/>
    </row>
    <row r="12" spans="1:10" x14ac:dyDescent="0.25">
      <c r="A12" s="41">
        <f t="shared" si="1"/>
        <v>2034</v>
      </c>
      <c r="B12" s="42">
        <v>5</v>
      </c>
      <c r="C12" s="41">
        <v>2</v>
      </c>
      <c r="D12" s="47">
        <f>results!E12</f>
        <v>4.5404037512203494</v>
      </c>
      <c r="E12" s="47">
        <f>results!J12</f>
        <v>3.2607503930449302</v>
      </c>
      <c r="F12" s="47">
        <v>1.1736506933605801</v>
      </c>
      <c r="G12" s="47">
        <v>1.1423704053167099</v>
      </c>
      <c r="H12" s="47">
        <f t="shared" si="0"/>
        <v>5.7140544445809294</v>
      </c>
      <c r="I12" s="47">
        <f t="shared" si="0"/>
        <v>4.4031207983616403</v>
      </c>
      <c r="J12" s="49"/>
    </row>
    <row r="13" spans="1:10" x14ac:dyDescent="0.25">
      <c r="A13" s="41">
        <f t="shared" si="1"/>
        <v>2034</v>
      </c>
      <c r="B13" s="42">
        <v>5</v>
      </c>
      <c r="C13" s="41">
        <v>5</v>
      </c>
      <c r="D13" s="47">
        <f>results!E13</f>
        <v>5.4522334622297297</v>
      </c>
      <c r="E13" s="47">
        <f>results!J13</f>
        <v>3.7773485884764302</v>
      </c>
      <c r="F13" s="47">
        <v>1.47591657998699</v>
      </c>
      <c r="G13" s="47">
        <v>1.3190157927442099</v>
      </c>
      <c r="H13" s="47">
        <f t="shared" si="0"/>
        <v>6.9281500422167195</v>
      </c>
      <c r="I13" s="47">
        <f t="shared" si="0"/>
        <v>5.0963643812206403</v>
      </c>
      <c r="J13" s="49"/>
    </row>
    <row r="14" spans="1:10" x14ac:dyDescent="0.25">
      <c r="A14" s="41">
        <f t="shared" si="1"/>
        <v>2034</v>
      </c>
      <c r="B14" s="42">
        <v>6</v>
      </c>
      <c r="C14" s="41">
        <v>2</v>
      </c>
      <c r="D14" s="47">
        <f>results!E14</f>
        <v>4.3521411048967602</v>
      </c>
      <c r="E14" s="47">
        <f>results!J14</f>
        <v>3.3386705749262102</v>
      </c>
      <c r="F14" s="47">
        <v>1.11871480460411</v>
      </c>
      <c r="G14" s="47">
        <v>1.1637905186926298</v>
      </c>
      <c r="H14" s="47">
        <f t="shared" si="0"/>
        <v>5.4708559095008704</v>
      </c>
      <c r="I14" s="47">
        <f t="shared" si="0"/>
        <v>4.5024610936188401</v>
      </c>
      <c r="J14" s="49"/>
    </row>
    <row r="15" spans="1:10" x14ac:dyDescent="0.25">
      <c r="A15" s="41">
        <f t="shared" si="1"/>
        <v>2034</v>
      </c>
      <c r="B15" s="42">
        <v>6</v>
      </c>
      <c r="C15" s="41">
        <v>5</v>
      </c>
      <c r="D15" s="47">
        <f>results!E15</f>
        <v>5.14232855822502</v>
      </c>
      <c r="E15" s="47">
        <f>results!J15</f>
        <v>3.8395354810300799</v>
      </c>
      <c r="F15" s="47">
        <v>1.38282859448011</v>
      </c>
      <c r="G15" s="47">
        <v>1.3348857686742801</v>
      </c>
      <c r="H15" s="47">
        <f t="shared" si="0"/>
        <v>6.5251571527051304</v>
      </c>
      <c r="I15" s="47">
        <f t="shared" si="0"/>
        <v>5.17442124970436</v>
      </c>
      <c r="J15" s="49"/>
    </row>
    <row r="16" spans="1:10" x14ac:dyDescent="0.25">
      <c r="A16" s="41">
        <f t="shared" si="1"/>
        <v>2034</v>
      </c>
      <c r="B16" s="42">
        <v>7</v>
      </c>
      <c r="C16" s="41">
        <v>2</v>
      </c>
      <c r="D16" s="47">
        <f>results!E16</f>
        <v>4.2251846043901304</v>
      </c>
      <c r="E16" s="47">
        <f>results!J16</f>
        <v>3.4725396696578499</v>
      </c>
      <c r="F16" s="47">
        <v>1.09164975500968</v>
      </c>
      <c r="G16" s="47">
        <v>1.2185709815543901</v>
      </c>
      <c r="H16" s="47">
        <f t="shared" si="0"/>
        <v>5.3168343593998104</v>
      </c>
      <c r="I16" s="47">
        <f t="shared" si="0"/>
        <v>4.6911106512122398</v>
      </c>
      <c r="J16" s="49"/>
    </row>
    <row r="17" spans="1:10" x14ac:dyDescent="0.25">
      <c r="A17" s="41">
        <f t="shared" si="1"/>
        <v>2034</v>
      </c>
      <c r="B17" s="42">
        <v>7</v>
      </c>
      <c r="C17" s="41">
        <v>5</v>
      </c>
      <c r="D17" s="47">
        <f>results!E17</f>
        <v>4.9699138416053001</v>
      </c>
      <c r="E17" s="47">
        <f>results!J17</f>
        <v>3.97206416520876</v>
      </c>
      <c r="F17" s="47">
        <v>1.3488575645285299</v>
      </c>
      <c r="G17" s="47">
        <v>1.3927152246195</v>
      </c>
      <c r="H17" s="47">
        <f t="shared" si="0"/>
        <v>6.3187714061338305</v>
      </c>
      <c r="I17" s="47">
        <f t="shared" si="0"/>
        <v>5.3647793898282599</v>
      </c>
      <c r="J17" s="49"/>
    </row>
    <row r="18" spans="1:10" x14ac:dyDescent="0.25">
      <c r="A18" s="41">
        <f t="shared" si="1"/>
        <v>2034</v>
      </c>
      <c r="B18" s="42">
        <v>8</v>
      </c>
      <c r="C18" s="41">
        <v>2</v>
      </c>
      <c r="D18" s="47">
        <f>results!E18</f>
        <v>4.2008047851468602</v>
      </c>
      <c r="E18" s="47">
        <f>results!J18</f>
        <v>3.3882569468952499</v>
      </c>
      <c r="F18" s="47">
        <v>1.07145651412179</v>
      </c>
      <c r="G18" s="47">
        <v>1.1832948150117701</v>
      </c>
      <c r="H18" s="47">
        <f t="shared" si="0"/>
        <v>5.2722612992686502</v>
      </c>
      <c r="I18" s="47">
        <f t="shared" si="0"/>
        <v>4.5715517619070205</v>
      </c>
      <c r="J18" s="49"/>
    </row>
    <row r="19" spans="1:10" x14ac:dyDescent="0.25">
      <c r="A19" s="41">
        <f t="shared" si="1"/>
        <v>2034</v>
      </c>
      <c r="B19" s="42">
        <v>8</v>
      </c>
      <c r="C19" s="41">
        <v>5</v>
      </c>
      <c r="D19" s="47">
        <f>results!E19</f>
        <v>5.0093677680128197</v>
      </c>
      <c r="E19" s="47">
        <f>results!J19</f>
        <v>3.9043491814354598</v>
      </c>
      <c r="F19" s="47">
        <v>1.34609737700829</v>
      </c>
      <c r="G19" s="47">
        <v>1.3622197822283502</v>
      </c>
      <c r="H19" s="47">
        <f t="shared" si="0"/>
        <v>6.3554651450211095</v>
      </c>
      <c r="I19" s="47">
        <f t="shared" si="0"/>
        <v>5.2665689636638096</v>
      </c>
      <c r="J19" s="49"/>
    </row>
    <row r="20" spans="1:10" x14ac:dyDescent="0.25">
      <c r="A20" s="41">
        <f t="shared" si="1"/>
        <v>2034</v>
      </c>
      <c r="B20" s="42">
        <v>9</v>
      </c>
      <c r="C20" s="41">
        <v>2</v>
      </c>
      <c r="D20" s="47">
        <f>results!E20</f>
        <v>4.2415803828150702</v>
      </c>
      <c r="E20" s="47">
        <f>results!J20</f>
        <v>3.2570929241183499</v>
      </c>
      <c r="F20" s="47">
        <v>1.09306181579779</v>
      </c>
      <c r="G20" s="47">
        <v>1.1401779081211201</v>
      </c>
      <c r="H20" s="47">
        <f t="shared" si="0"/>
        <v>5.33464219861286</v>
      </c>
      <c r="I20" s="47">
        <f t="shared" si="0"/>
        <v>4.39727083223947</v>
      </c>
      <c r="J20" s="49"/>
    </row>
    <row r="21" spans="1:10" x14ac:dyDescent="0.25">
      <c r="A21" s="41">
        <f t="shared" si="1"/>
        <v>2034</v>
      </c>
      <c r="B21" s="42">
        <v>9</v>
      </c>
      <c r="C21" s="41">
        <v>5</v>
      </c>
      <c r="D21" s="47">
        <f>results!E21</f>
        <v>5.2724288505877697</v>
      </c>
      <c r="E21" s="47">
        <f>results!J21</f>
        <v>3.8027667849737199</v>
      </c>
      <c r="F21" s="47">
        <v>1.41872536229026</v>
      </c>
      <c r="G21" s="47">
        <v>1.3260220834305698</v>
      </c>
      <c r="H21" s="47">
        <f t="shared" si="0"/>
        <v>6.6911542128780299</v>
      </c>
      <c r="I21" s="47">
        <f t="shared" si="0"/>
        <v>5.1287888684042899</v>
      </c>
      <c r="J21" s="49"/>
    </row>
    <row r="22" spans="1:10" x14ac:dyDescent="0.25">
      <c r="A22" s="41">
        <f t="shared" si="1"/>
        <v>2034</v>
      </c>
      <c r="B22" s="42">
        <v>10</v>
      </c>
      <c r="C22" s="41">
        <v>2</v>
      </c>
      <c r="D22" s="47">
        <f>results!E22</f>
        <v>4.6561916335340596</v>
      </c>
      <c r="E22" s="47">
        <f>results!J22</f>
        <v>3.1168811301089701</v>
      </c>
      <c r="F22" s="47">
        <v>1.1986070214189799</v>
      </c>
      <c r="G22" s="47">
        <v>1.0837373644265</v>
      </c>
      <c r="H22" s="47">
        <f t="shared" si="0"/>
        <v>5.85479865495304</v>
      </c>
      <c r="I22" s="47">
        <f t="shared" si="0"/>
        <v>4.2006184945354699</v>
      </c>
      <c r="J22" s="49"/>
    </row>
    <row r="23" spans="1:10" x14ac:dyDescent="0.25">
      <c r="A23" s="41">
        <f t="shared" si="1"/>
        <v>2034</v>
      </c>
      <c r="B23" s="42">
        <v>10</v>
      </c>
      <c r="C23" s="41">
        <v>5</v>
      </c>
      <c r="D23" s="47">
        <f>results!E23</f>
        <v>5.5493834649139595</v>
      </c>
      <c r="E23" s="47">
        <f>results!J23</f>
        <v>3.6254511922697401</v>
      </c>
      <c r="F23" s="47">
        <v>1.51147934747021</v>
      </c>
      <c r="G23" s="47">
        <v>1.2616934000015898</v>
      </c>
      <c r="H23" s="47">
        <f t="shared" si="0"/>
        <v>7.060862812384169</v>
      </c>
      <c r="I23" s="47">
        <f t="shared" si="0"/>
        <v>4.8871445922713299</v>
      </c>
      <c r="J23" s="49"/>
    </row>
    <row r="24" spans="1:10" x14ac:dyDescent="0.25">
      <c r="A24" s="41">
        <f t="shared" si="1"/>
        <v>2034</v>
      </c>
      <c r="B24" s="42">
        <v>11</v>
      </c>
      <c r="C24" s="41">
        <v>2</v>
      </c>
      <c r="D24" s="47">
        <f>results!E24</f>
        <v>4.6742144234525602</v>
      </c>
      <c r="E24" s="47">
        <f>results!J24</f>
        <v>3.0816699999336397</v>
      </c>
      <c r="F24" s="47">
        <v>1.2029291840654899</v>
      </c>
      <c r="G24" s="47">
        <v>1.0653684487566599</v>
      </c>
      <c r="H24" s="47">
        <f t="shared" si="0"/>
        <v>5.8771436075180503</v>
      </c>
      <c r="I24" s="47">
        <f t="shared" si="0"/>
        <v>4.1470384486902994</v>
      </c>
      <c r="J24" s="49"/>
    </row>
    <row r="25" spans="1:10" x14ac:dyDescent="0.25">
      <c r="A25" s="41">
        <f t="shared" si="1"/>
        <v>2034</v>
      </c>
      <c r="B25" s="42">
        <v>11</v>
      </c>
      <c r="C25" s="41">
        <v>5</v>
      </c>
      <c r="D25" s="47">
        <f>results!E25</f>
        <v>5.60155255228233</v>
      </c>
      <c r="E25" s="47">
        <f>results!J25</f>
        <v>3.60001425648018</v>
      </c>
      <c r="F25" s="47">
        <v>1.54562013336353</v>
      </c>
      <c r="G25" s="47">
        <v>1.2508257127963001</v>
      </c>
      <c r="H25" s="47">
        <f t="shared" si="0"/>
        <v>7.1471726856458595</v>
      </c>
      <c r="I25" s="47">
        <f t="shared" si="0"/>
        <v>4.8508399692764801</v>
      </c>
      <c r="J25" s="49"/>
    </row>
    <row r="26" spans="1:10" x14ac:dyDescent="0.25">
      <c r="A26" s="41">
        <f t="shared" si="1"/>
        <v>2034</v>
      </c>
      <c r="B26" s="42">
        <v>12</v>
      </c>
      <c r="C26" s="41">
        <v>2</v>
      </c>
      <c r="D26" s="47">
        <f>results!E26</f>
        <v>4.7520651597213099</v>
      </c>
      <c r="E26" s="47">
        <f>results!J26</f>
        <v>3.25199032506436</v>
      </c>
      <c r="F26" s="47">
        <v>1.27835152851831</v>
      </c>
      <c r="G26" s="47">
        <v>1.1253286724641098</v>
      </c>
      <c r="H26" s="47">
        <f t="shared" si="0"/>
        <v>6.0304166882396197</v>
      </c>
      <c r="I26" s="47">
        <f t="shared" si="0"/>
        <v>4.3773189975284694</v>
      </c>
      <c r="J26" s="49"/>
    </row>
    <row r="27" spans="1:10" x14ac:dyDescent="0.25">
      <c r="A27" s="41">
        <f t="shared" si="1"/>
        <v>2034</v>
      </c>
      <c r="B27" s="42">
        <v>12</v>
      </c>
      <c r="C27" s="41">
        <v>5</v>
      </c>
      <c r="D27" s="47">
        <f>results!E27</f>
        <v>6.0461433636993895</v>
      </c>
      <c r="E27" s="47">
        <f>results!J27</f>
        <v>3.8678218915559901</v>
      </c>
      <c r="F27" s="47">
        <v>1.67065640756814</v>
      </c>
      <c r="G27" s="47">
        <v>1.32677937130054</v>
      </c>
      <c r="H27" s="47">
        <f t="shared" si="0"/>
        <v>7.7167997712675298</v>
      </c>
      <c r="I27" s="47">
        <f t="shared" si="0"/>
        <v>5.1946012628565299</v>
      </c>
      <c r="J27" s="51"/>
    </row>
    <row r="29" spans="1:10" x14ac:dyDescent="0.25">
      <c r="A29" s="71" t="s">
        <v>97</v>
      </c>
      <c r="B29" s="71"/>
      <c r="C29" s="71"/>
      <c r="D29">
        <f>SUM(D4:D27)/12</f>
        <v>9.8453055906894082</v>
      </c>
      <c r="E29" s="26">
        <f>SUM(E4:E27)/12</f>
        <v>6.8989489888813367</v>
      </c>
      <c r="F29" s="26">
        <f>SUM(F4:F27)/12</f>
        <v>2.6281365042956533</v>
      </c>
      <c r="G29" s="26">
        <f>SUM(G4:G27)/12</f>
        <v>2.4026352098605401</v>
      </c>
    </row>
  </sheetData>
  <mergeCells count="7">
    <mergeCell ref="J2:J3"/>
    <mergeCell ref="A2:A3"/>
    <mergeCell ref="B2:B3"/>
    <mergeCell ref="C2:C3"/>
    <mergeCell ref="D2:E2"/>
    <mergeCell ref="F2:G2"/>
    <mergeCell ref="H2:I2"/>
  </mergeCells>
  <pageMargins left="0.2" right="0.2" top="0.75" bottom="0.75" header="0.3" footer="0.3"/>
  <pageSetup scale="95" orientation="portrait" r:id="rId1"/>
  <headerFooter>
    <oddFooter>&amp;L&amp;8&amp;Z&amp;F&amp;R&amp;D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L30" sqref="L30"/>
    </sheetView>
  </sheetViews>
  <sheetFormatPr defaultColWidth="8.85546875" defaultRowHeight="15" x14ac:dyDescent="0.25"/>
  <cols>
    <col min="1" max="1" width="5.7109375" style="1" customWidth="1"/>
    <col min="2" max="2" width="4" style="1" customWidth="1"/>
    <col min="3" max="3" width="8.85546875" style="1" bestFit="1" customWidth="1"/>
    <col min="4" max="4" width="9.42578125" style="72" customWidth="1"/>
    <col min="5" max="5" width="9.28515625" style="1" customWidth="1"/>
    <col min="6" max="6" width="10.140625" style="1" customWidth="1"/>
    <col min="7" max="7" width="9.42578125" style="1" customWidth="1"/>
    <col min="8" max="8" width="10.140625" style="1" customWidth="1"/>
    <col min="9" max="9" width="9.42578125" style="1" customWidth="1"/>
    <col min="10" max="10" width="9.5703125" style="1" customWidth="1"/>
    <col min="11" max="11" width="9.28515625" style="1" customWidth="1"/>
    <col min="12" max="12" width="10.42578125" style="1" customWidth="1"/>
    <col min="13" max="13" width="5.7109375" style="26" customWidth="1"/>
    <col min="14" max="14" width="9.5703125" style="1" customWidth="1"/>
    <col min="15" max="15" width="8.140625" style="1" customWidth="1"/>
    <col min="16" max="16384" width="8.85546875" style="26"/>
  </cols>
  <sheetData>
    <row r="1" spans="1:15" x14ac:dyDescent="0.25">
      <c r="A1" s="1" t="s">
        <v>79</v>
      </c>
      <c r="M1" s="38"/>
    </row>
    <row r="2" spans="1:15" ht="64.150000000000006" customHeight="1" x14ac:dyDescent="0.25">
      <c r="A2" s="64" t="s">
        <v>0</v>
      </c>
      <c r="B2" s="64" t="s">
        <v>1</v>
      </c>
      <c r="C2" s="64" t="s">
        <v>25</v>
      </c>
      <c r="D2" s="69" t="s">
        <v>69</v>
      </c>
      <c r="E2" s="67"/>
      <c r="F2" s="69" t="s">
        <v>70</v>
      </c>
      <c r="G2" s="67"/>
      <c r="H2" s="69" t="s">
        <v>80</v>
      </c>
      <c r="I2" s="67"/>
      <c r="J2" s="69" t="s">
        <v>81</v>
      </c>
      <c r="K2" s="67"/>
      <c r="L2" s="69" t="s">
        <v>82</v>
      </c>
      <c r="M2" s="66" t="s">
        <v>59</v>
      </c>
      <c r="N2" s="69" t="s">
        <v>83</v>
      </c>
      <c r="O2" s="67"/>
    </row>
    <row r="3" spans="1:15" ht="43.15" customHeight="1" x14ac:dyDescent="0.25">
      <c r="A3" s="70"/>
      <c r="B3" s="70"/>
      <c r="C3" s="70"/>
      <c r="D3" s="62" t="s">
        <v>76</v>
      </c>
      <c r="E3" s="52" t="s">
        <v>84</v>
      </c>
      <c r="F3" s="52" t="s">
        <v>76</v>
      </c>
      <c r="G3" s="52" t="s">
        <v>84</v>
      </c>
      <c r="H3" s="52" t="s">
        <v>76</v>
      </c>
      <c r="I3" s="52" t="s">
        <v>84</v>
      </c>
      <c r="J3" s="52" t="s">
        <v>76</v>
      </c>
      <c r="K3" s="52" t="s">
        <v>84</v>
      </c>
      <c r="L3" s="67"/>
      <c r="M3" s="65"/>
      <c r="N3" s="52" t="s">
        <v>85</v>
      </c>
      <c r="O3" s="52" t="s">
        <v>86</v>
      </c>
    </row>
    <row r="4" spans="1:15" x14ac:dyDescent="0.25">
      <c r="A4" s="41">
        <f>SummaryReportBody!$J$2</f>
        <v>2034</v>
      </c>
      <c r="B4" s="42">
        <v>1</v>
      </c>
      <c r="C4" s="41">
        <v>2</v>
      </c>
      <c r="D4" s="53">
        <f>results!E4</f>
        <v>4.3079902299973298</v>
      </c>
      <c r="E4" s="53">
        <f>results!I4</f>
        <v>0.17200024756715998</v>
      </c>
      <c r="F4" s="53">
        <v>1.1381694969142999</v>
      </c>
      <c r="G4" s="53">
        <v>5.9967939886619998E-2</v>
      </c>
      <c r="H4" s="53">
        <v>0.10598833476781</v>
      </c>
      <c r="I4" s="53">
        <v>3.3774818538399999E-3</v>
      </c>
      <c r="J4" s="53">
        <f>D4+F4+H4</f>
        <v>5.5521480616794392</v>
      </c>
      <c r="K4" s="53">
        <f>E4+G4+I4</f>
        <v>0.23534566930761996</v>
      </c>
      <c r="L4" s="54" t="s">
        <v>87</v>
      </c>
      <c r="M4" s="43">
        <f>results!D4</f>
        <v>9</v>
      </c>
      <c r="N4" s="53">
        <f>J4*M4</f>
        <v>49.969332555114953</v>
      </c>
      <c r="O4" s="53">
        <f>K4*M4</f>
        <v>2.1181110237685798</v>
      </c>
    </row>
    <row r="5" spans="1:15" x14ac:dyDescent="0.25">
      <c r="A5" s="41">
        <f>A4</f>
        <v>2034</v>
      </c>
      <c r="B5" s="42">
        <v>1</v>
      </c>
      <c r="C5" s="41">
        <v>5</v>
      </c>
      <c r="D5" s="53">
        <f>results!E5</f>
        <v>5.3603458937394395</v>
      </c>
      <c r="E5" s="53">
        <f>results!I5</f>
        <v>0.27982172604350003</v>
      </c>
      <c r="F5" s="53">
        <v>1.49242589647686</v>
      </c>
      <c r="G5" s="53">
        <v>9.7906188242889991E-2</v>
      </c>
      <c r="H5" s="53">
        <v>0.12645164192665001</v>
      </c>
      <c r="I5" s="53">
        <v>3.9958784987500001E-3</v>
      </c>
      <c r="J5" s="53">
        <f t="shared" ref="J5:K27" si="0">D5+F5+H5</f>
        <v>6.9792234321429492</v>
      </c>
      <c r="K5" s="53">
        <f>E5+G5+I5</f>
        <v>0.38172379278514001</v>
      </c>
      <c r="L5" s="55" t="s">
        <v>88</v>
      </c>
      <c r="M5" s="43">
        <f>results!D5</f>
        <v>22</v>
      </c>
      <c r="N5" s="53">
        <f t="shared" ref="N5:N27" si="1">J5*M5</f>
        <v>153.54291550714487</v>
      </c>
      <c r="O5" s="53">
        <f t="shared" ref="O5:O27" si="2">K5*M5</f>
        <v>8.3979234412730808</v>
      </c>
    </row>
    <row r="6" spans="1:15" x14ac:dyDescent="0.25">
      <c r="A6" s="41">
        <f t="shared" ref="A6:A27" si="3">A5</f>
        <v>2034</v>
      </c>
      <c r="B6" s="42">
        <v>2</v>
      </c>
      <c r="C6" s="41">
        <v>2</v>
      </c>
      <c r="D6" s="53">
        <f>results!E6</f>
        <v>3.9274911050775998</v>
      </c>
      <c r="E6" s="53">
        <f>results!I6</f>
        <v>0.15942838707661</v>
      </c>
      <c r="F6" s="53">
        <v>1.06426613744666</v>
      </c>
      <c r="G6" s="53">
        <v>5.7268379488429999E-2</v>
      </c>
      <c r="H6" s="53">
        <v>9.6513969058359989E-2</v>
      </c>
      <c r="I6" s="53">
        <v>3.1184386959899999E-3</v>
      </c>
      <c r="J6" s="53">
        <f t="shared" si="0"/>
        <v>5.0882712115826196</v>
      </c>
      <c r="K6" s="53">
        <f t="shared" si="0"/>
        <v>0.21981520526102999</v>
      </c>
      <c r="L6" s="56">
        <f>MAX(J4:J27)</f>
        <v>7.8612466453299294</v>
      </c>
      <c r="M6" s="43">
        <f>results!D6</f>
        <v>8</v>
      </c>
      <c r="N6" s="53">
        <f t="shared" si="1"/>
        <v>40.706169692660957</v>
      </c>
      <c r="O6" s="53">
        <f t="shared" si="2"/>
        <v>1.7585216420882399</v>
      </c>
    </row>
    <row r="7" spans="1:15" x14ac:dyDescent="0.25">
      <c r="A7" s="41">
        <f t="shared" si="3"/>
        <v>2034</v>
      </c>
      <c r="B7" s="42">
        <v>2</v>
      </c>
      <c r="C7" s="41">
        <v>5</v>
      </c>
      <c r="D7" s="53">
        <f>results!E7</f>
        <v>5.3207982708705703</v>
      </c>
      <c r="E7" s="53">
        <f>results!I7</f>
        <v>0.27912837222951004</v>
      </c>
      <c r="F7" s="53">
        <v>1.4567936833811099</v>
      </c>
      <c r="G7" s="53">
        <v>9.6584516982199997E-2</v>
      </c>
      <c r="H7" s="53">
        <v>0.12780307559271001</v>
      </c>
      <c r="I7" s="53">
        <v>4.0487894416299996E-3</v>
      </c>
      <c r="J7" s="53">
        <f t="shared" si="0"/>
        <v>6.9053950298443905</v>
      </c>
      <c r="K7" s="53">
        <f t="shared" si="0"/>
        <v>0.37976167865334004</v>
      </c>
      <c r="L7" s="57" t="s">
        <v>89</v>
      </c>
      <c r="M7" s="43">
        <f>results!D7</f>
        <v>20</v>
      </c>
      <c r="N7" s="53">
        <f t="shared" si="1"/>
        <v>138.10790059688782</v>
      </c>
      <c r="O7" s="53">
        <f t="shared" si="2"/>
        <v>7.5952335730668006</v>
      </c>
    </row>
    <row r="8" spans="1:15" x14ac:dyDescent="0.25">
      <c r="A8" s="41">
        <f t="shared" si="3"/>
        <v>2034</v>
      </c>
      <c r="B8" s="42">
        <v>3</v>
      </c>
      <c r="C8" s="41">
        <v>2</v>
      </c>
      <c r="D8" s="53">
        <f>results!E8</f>
        <v>4.7508790727517498</v>
      </c>
      <c r="E8" s="53">
        <f>results!I8</f>
        <v>0.19154863633870001</v>
      </c>
      <c r="F8" s="53">
        <v>1.2281566807061499</v>
      </c>
      <c r="G8" s="53">
        <v>6.6380084776889989E-2</v>
      </c>
      <c r="H8" s="53">
        <v>0.12192004013124</v>
      </c>
      <c r="I8" s="53">
        <v>3.9043866600200002E-3</v>
      </c>
      <c r="J8" s="53">
        <f t="shared" si="0"/>
        <v>6.1009557935891401</v>
      </c>
      <c r="K8" s="53">
        <f t="shared" si="0"/>
        <v>0.26183310777561003</v>
      </c>
      <c r="L8" s="55"/>
      <c r="M8" s="43">
        <f>results!D8</f>
        <v>8</v>
      </c>
      <c r="N8" s="53">
        <f t="shared" si="1"/>
        <v>48.807646348713121</v>
      </c>
      <c r="O8" s="53">
        <f t="shared" si="2"/>
        <v>2.0946648622048802</v>
      </c>
    </row>
    <row r="9" spans="1:15" x14ac:dyDescent="0.25">
      <c r="A9" s="41">
        <f t="shared" si="3"/>
        <v>2034</v>
      </c>
      <c r="B9" s="42">
        <v>3</v>
      </c>
      <c r="C9" s="41">
        <v>5</v>
      </c>
      <c r="D9" s="53">
        <f>results!E9</f>
        <v>5.6798166552923295</v>
      </c>
      <c r="E9" s="53">
        <f>results!I9</f>
        <v>0.30102027484610999</v>
      </c>
      <c r="F9" s="53">
        <v>1.5579296437622998</v>
      </c>
      <c r="G9" s="53">
        <v>0.10493452515544999</v>
      </c>
      <c r="H9" s="53">
        <v>0.13847565369612999</v>
      </c>
      <c r="I9" s="53">
        <v>4.3827897685600001E-3</v>
      </c>
      <c r="J9" s="53">
        <f t="shared" si="0"/>
        <v>7.3762219527507593</v>
      </c>
      <c r="K9" s="53">
        <f t="shared" si="0"/>
        <v>0.41033758977011997</v>
      </c>
      <c r="L9" s="55" t="s">
        <v>10</v>
      </c>
      <c r="M9" s="43">
        <f>results!D9</f>
        <v>23</v>
      </c>
      <c r="N9" s="53">
        <f t="shared" si="1"/>
        <v>169.65310491326747</v>
      </c>
      <c r="O9" s="53">
        <f t="shared" si="2"/>
        <v>9.4377645647127597</v>
      </c>
    </row>
    <row r="10" spans="1:15" x14ac:dyDescent="0.25">
      <c r="A10" s="41">
        <f t="shared" si="3"/>
        <v>2034</v>
      </c>
      <c r="B10" s="42">
        <v>4</v>
      </c>
      <c r="C10" s="41">
        <v>2</v>
      </c>
      <c r="D10" s="53">
        <f>results!E10</f>
        <v>4.6407339220339292</v>
      </c>
      <c r="E10" s="53">
        <f>results!I10</f>
        <v>0.19849099296907999</v>
      </c>
      <c r="F10" s="53">
        <v>1.1893718572637999</v>
      </c>
      <c r="G10" s="53">
        <v>6.9299005125770002E-2</v>
      </c>
      <c r="H10" s="53">
        <v>0.12115062683686002</v>
      </c>
      <c r="I10" s="53">
        <v>4.0752449130700003E-3</v>
      </c>
      <c r="J10" s="53">
        <f t="shared" si="0"/>
        <v>5.9512564061345889</v>
      </c>
      <c r="K10" s="53">
        <f t="shared" si="0"/>
        <v>0.27186524300791998</v>
      </c>
      <c r="L10" s="56" t="s">
        <v>87</v>
      </c>
      <c r="M10" s="43">
        <f>results!D10</f>
        <v>10</v>
      </c>
      <c r="N10" s="53">
        <f t="shared" si="1"/>
        <v>59.512564061345891</v>
      </c>
      <c r="O10" s="53">
        <f t="shared" si="2"/>
        <v>2.7186524300791999</v>
      </c>
    </row>
    <row r="11" spans="1:15" x14ac:dyDescent="0.25">
      <c r="A11" s="41">
        <f t="shared" si="3"/>
        <v>2034</v>
      </c>
      <c r="B11" s="42">
        <v>4</v>
      </c>
      <c r="C11" s="41">
        <v>5</v>
      </c>
      <c r="D11" s="53">
        <f>results!E11</f>
        <v>5.4696742317765503</v>
      </c>
      <c r="E11" s="53">
        <f>results!I11</f>
        <v>0.30581973828984998</v>
      </c>
      <c r="F11" s="53">
        <v>1.4819219720038699</v>
      </c>
      <c r="G11" s="53">
        <v>0.10631131198163998</v>
      </c>
      <c r="H11" s="53">
        <v>0.13571105693065</v>
      </c>
      <c r="I11" s="53">
        <v>4.5095555692100005E-3</v>
      </c>
      <c r="J11" s="53">
        <f t="shared" si="0"/>
        <v>7.0873072607110705</v>
      </c>
      <c r="K11" s="53">
        <f t="shared" si="0"/>
        <v>0.41664060584070001</v>
      </c>
      <c r="L11" s="55" t="s">
        <v>90</v>
      </c>
      <c r="M11" s="43">
        <f>results!D11</f>
        <v>20</v>
      </c>
      <c r="N11" s="53">
        <f t="shared" si="1"/>
        <v>141.7461452142214</v>
      </c>
      <c r="O11" s="53">
        <f t="shared" si="2"/>
        <v>8.3328121168140008</v>
      </c>
    </row>
    <row r="12" spans="1:15" x14ac:dyDescent="0.25">
      <c r="A12" s="41">
        <f t="shared" si="3"/>
        <v>2034</v>
      </c>
      <c r="B12" s="42">
        <v>5</v>
      </c>
      <c r="C12" s="41">
        <v>2</v>
      </c>
      <c r="D12" s="53">
        <f>results!E12</f>
        <v>4.5404037512203494</v>
      </c>
      <c r="E12" s="53">
        <f>results!I12</f>
        <v>0.21245066339891999</v>
      </c>
      <c r="F12" s="53">
        <v>1.1736506933605801</v>
      </c>
      <c r="G12" s="53">
        <v>7.4138151776670005E-2</v>
      </c>
      <c r="H12" s="53">
        <v>0.11665099206943999</v>
      </c>
      <c r="I12" s="53">
        <v>4.1623275065600001E-3</v>
      </c>
      <c r="J12" s="53">
        <f t="shared" si="0"/>
        <v>5.8307054366503692</v>
      </c>
      <c r="K12" s="53">
        <f t="shared" si="0"/>
        <v>0.29075114268214997</v>
      </c>
      <c r="L12" s="56">
        <f>MAX(K4:K27)</f>
        <v>0.44811269605251003</v>
      </c>
      <c r="M12" s="43">
        <f>results!D12</f>
        <v>8</v>
      </c>
      <c r="N12" s="53">
        <f t="shared" si="1"/>
        <v>46.645643493202954</v>
      </c>
      <c r="O12" s="53">
        <f t="shared" si="2"/>
        <v>2.3260091414571997</v>
      </c>
    </row>
    <row r="13" spans="1:15" x14ac:dyDescent="0.25">
      <c r="A13" s="41">
        <f t="shared" si="3"/>
        <v>2034</v>
      </c>
      <c r="B13" s="42">
        <v>5</v>
      </c>
      <c r="C13" s="41">
        <v>5</v>
      </c>
      <c r="D13" s="53">
        <f>results!E13</f>
        <v>5.4522334622297297</v>
      </c>
      <c r="E13" s="53">
        <f>results!I13</f>
        <v>0.32867065174615001</v>
      </c>
      <c r="F13" s="53">
        <v>1.47591657998699</v>
      </c>
      <c r="G13" s="53">
        <v>0.11370671856042999</v>
      </c>
      <c r="H13" s="53">
        <v>0.13447867288606999</v>
      </c>
      <c r="I13" s="53">
        <v>4.7355293877599999E-3</v>
      </c>
      <c r="J13" s="53">
        <f t="shared" si="0"/>
        <v>7.0626287151027896</v>
      </c>
      <c r="K13" s="53">
        <f t="shared" si="0"/>
        <v>0.44711289969433998</v>
      </c>
      <c r="L13" s="57" t="s">
        <v>89</v>
      </c>
      <c r="M13" s="43">
        <f>results!D13</f>
        <v>23</v>
      </c>
      <c r="N13" s="53">
        <f t="shared" si="1"/>
        <v>162.44046044736416</v>
      </c>
      <c r="O13" s="53">
        <f t="shared" si="2"/>
        <v>10.283596692969819</v>
      </c>
    </row>
    <row r="14" spans="1:15" x14ac:dyDescent="0.25">
      <c r="A14" s="41">
        <f t="shared" si="3"/>
        <v>2034</v>
      </c>
      <c r="B14" s="42">
        <v>6</v>
      </c>
      <c r="C14" s="41">
        <v>2</v>
      </c>
      <c r="D14" s="53">
        <f>results!E14</f>
        <v>4.3521411048967602</v>
      </c>
      <c r="E14" s="53">
        <f>results!I14</f>
        <v>0.21541367620019999</v>
      </c>
      <c r="F14" s="53">
        <v>1.11871480460411</v>
      </c>
      <c r="G14" s="53">
        <v>7.5159994361040011E-2</v>
      </c>
      <c r="H14" s="53">
        <v>0.11331098880014</v>
      </c>
      <c r="I14" s="53">
        <v>4.3232649578199998E-3</v>
      </c>
      <c r="J14" s="53">
        <f t="shared" si="0"/>
        <v>5.5841668983010102</v>
      </c>
      <c r="K14" s="53">
        <f t="shared" si="0"/>
        <v>0.29489693551905999</v>
      </c>
      <c r="L14" s="55"/>
      <c r="M14" s="43">
        <f>results!D14</f>
        <v>8</v>
      </c>
      <c r="N14" s="53">
        <f t="shared" si="1"/>
        <v>44.673335186408082</v>
      </c>
      <c r="O14" s="53">
        <f t="shared" si="2"/>
        <v>2.3591754841524799</v>
      </c>
    </row>
    <row r="15" spans="1:15" x14ac:dyDescent="0.25">
      <c r="A15" s="41">
        <f t="shared" si="3"/>
        <v>2034</v>
      </c>
      <c r="B15" s="42">
        <v>6</v>
      </c>
      <c r="C15" s="41">
        <v>5</v>
      </c>
      <c r="D15" s="53">
        <f>results!E15</f>
        <v>5.14232855822502</v>
      </c>
      <c r="E15" s="53">
        <f>results!I15</f>
        <v>0.32966824348170004</v>
      </c>
      <c r="F15" s="53">
        <v>1.38282859448011</v>
      </c>
      <c r="G15" s="53">
        <v>0.11371884398483999</v>
      </c>
      <c r="H15" s="53">
        <v>0.12572301415074</v>
      </c>
      <c r="I15" s="53">
        <v>4.72560858597E-3</v>
      </c>
      <c r="J15" s="53">
        <f t="shared" si="0"/>
        <v>6.6508801668558704</v>
      </c>
      <c r="K15" s="53">
        <f t="shared" si="0"/>
        <v>0.44811269605251003</v>
      </c>
      <c r="L15" s="55"/>
      <c r="M15" s="43">
        <f>results!D15</f>
        <v>22</v>
      </c>
      <c r="N15" s="53">
        <f t="shared" si="1"/>
        <v>146.31936367082915</v>
      </c>
      <c r="O15" s="53">
        <f t="shared" si="2"/>
        <v>9.85847931315522</v>
      </c>
    </row>
    <row r="16" spans="1:15" x14ac:dyDescent="0.25">
      <c r="A16" s="41">
        <f t="shared" si="3"/>
        <v>2034</v>
      </c>
      <c r="B16" s="42">
        <v>7</v>
      </c>
      <c r="C16" s="41">
        <v>2</v>
      </c>
      <c r="D16" s="53">
        <f>results!E16</f>
        <v>4.2251846043901304</v>
      </c>
      <c r="E16" s="53">
        <f>results!I16</f>
        <v>0.21423089616457003</v>
      </c>
      <c r="F16" s="53">
        <v>1.09164975500968</v>
      </c>
      <c r="G16" s="53">
        <v>7.4415934226789993E-2</v>
      </c>
      <c r="H16" s="53">
        <v>0.1080375314931</v>
      </c>
      <c r="I16" s="53">
        <v>4.2725586375600005E-3</v>
      </c>
      <c r="J16" s="53">
        <f t="shared" si="0"/>
        <v>5.4248718908929101</v>
      </c>
      <c r="K16" s="53">
        <f t="shared" si="0"/>
        <v>0.29291938902892001</v>
      </c>
      <c r="L16" s="56" t="s">
        <v>10</v>
      </c>
      <c r="M16" s="43">
        <f>results!D16</f>
        <v>10</v>
      </c>
      <c r="N16" s="53">
        <f t="shared" si="1"/>
        <v>54.248718908929099</v>
      </c>
      <c r="O16" s="53">
        <f t="shared" si="2"/>
        <v>2.9291938902892003</v>
      </c>
    </row>
    <row r="17" spans="1:15" x14ac:dyDescent="0.25">
      <c r="A17" s="41">
        <f t="shared" si="3"/>
        <v>2034</v>
      </c>
      <c r="B17" s="42">
        <v>7</v>
      </c>
      <c r="C17" s="41">
        <v>5</v>
      </c>
      <c r="D17" s="53">
        <f>results!E17</f>
        <v>4.9699138416053001</v>
      </c>
      <c r="E17" s="53">
        <f>results!I17</f>
        <v>0.32740519836227</v>
      </c>
      <c r="F17" s="53">
        <v>1.3488575645285299</v>
      </c>
      <c r="G17" s="53">
        <v>0.11308391267027999</v>
      </c>
      <c r="H17" s="53">
        <v>0.12052451401278</v>
      </c>
      <c r="I17" s="53">
        <v>4.7046646710799996E-3</v>
      </c>
      <c r="J17" s="53">
        <f t="shared" si="0"/>
        <v>6.4392959201466109</v>
      </c>
      <c r="K17" s="53">
        <f t="shared" si="0"/>
        <v>0.44519377570363</v>
      </c>
      <c r="L17" s="55" t="s">
        <v>10</v>
      </c>
      <c r="M17" s="43">
        <f>results!D17</f>
        <v>21</v>
      </c>
      <c r="N17" s="53">
        <f t="shared" si="1"/>
        <v>135.22521432307883</v>
      </c>
      <c r="O17" s="53">
        <f t="shared" si="2"/>
        <v>9.3490692897762298</v>
      </c>
    </row>
    <row r="18" spans="1:15" x14ac:dyDescent="0.25">
      <c r="A18" s="41">
        <f t="shared" si="3"/>
        <v>2034</v>
      </c>
      <c r="B18" s="42">
        <v>8</v>
      </c>
      <c r="C18" s="41">
        <v>2</v>
      </c>
      <c r="D18" s="53">
        <f>results!E18</f>
        <v>4.2008047851468602</v>
      </c>
      <c r="E18" s="53">
        <f>results!I18</f>
        <v>0.21128441803294001</v>
      </c>
      <c r="F18" s="53">
        <v>1.07145651412179</v>
      </c>
      <c r="G18" s="53">
        <v>7.3213312587580001E-2</v>
      </c>
      <c r="H18" s="53">
        <v>0.10700576810694</v>
      </c>
      <c r="I18" s="53">
        <v>4.16894137442E-3</v>
      </c>
      <c r="J18" s="53">
        <f t="shared" si="0"/>
        <v>5.37926706737559</v>
      </c>
      <c r="K18" s="53">
        <f t="shared" si="0"/>
        <v>0.28866667199494001</v>
      </c>
      <c r="L18" s="56" t="s">
        <v>10</v>
      </c>
      <c r="M18" s="43">
        <f>results!D18</f>
        <v>8</v>
      </c>
      <c r="N18" s="53">
        <f t="shared" si="1"/>
        <v>43.03413653900472</v>
      </c>
      <c r="O18" s="53">
        <f t="shared" si="2"/>
        <v>2.30933337595952</v>
      </c>
    </row>
    <row r="19" spans="1:15" x14ac:dyDescent="0.25">
      <c r="A19" s="41">
        <f t="shared" si="3"/>
        <v>2034</v>
      </c>
      <c r="B19" s="42">
        <v>8</v>
      </c>
      <c r="C19" s="41">
        <v>5</v>
      </c>
      <c r="D19" s="53">
        <f>results!E19</f>
        <v>5.0093677680128197</v>
      </c>
      <c r="E19" s="53">
        <f>results!I19</f>
        <v>0.32648366610711005</v>
      </c>
      <c r="F19" s="53">
        <v>1.34609737700829</v>
      </c>
      <c r="G19" s="53">
        <v>0.11287557583268999</v>
      </c>
      <c r="H19" s="53">
        <v>0.12205782904498999</v>
      </c>
      <c r="I19" s="53">
        <v>4.7090739163199993E-3</v>
      </c>
      <c r="J19" s="53">
        <f t="shared" si="0"/>
        <v>6.4775229740660993</v>
      </c>
      <c r="K19" s="53">
        <f t="shared" si="0"/>
        <v>0.44406831585612</v>
      </c>
      <c r="L19" s="57" t="s">
        <v>10</v>
      </c>
      <c r="M19" s="43">
        <f>results!D19</f>
        <v>23</v>
      </c>
      <c r="N19" s="53">
        <f t="shared" si="1"/>
        <v>148.98302840352028</v>
      </c>
      <c r="O19" s="53">
        <f t="shared" si="2"/>
        <v>10.21357126469076</v>
      </c>
    </row>
    <row r="20" spans="1:15" x14ac:dyDescent="0.25">
      <c r="A20" s="41">
        <f t="shared" si="3"/>
        <v>2034</v>
      </c>
      <c r="B20" s="42">
        <v>9</v>
      </c>
      <c r="C20" s="41">
        <v>2</v>
      </c>
      <c r="D20" s="53">
        <f>results!E20</f>
        <v>4.2415803828150702</v>
      </c>
      <c r="E20" s="53">
        <f>results!I20</f>
        <v>0.20067797860812003</v>
      </c>
      <c r="F20" s="53">
        <v>1.09306181579779</v>
      </c>
      <c r="G20" s="53">
        <v>6.9990154317140008E-2</v>
      </c>
      <c r="H20" s="53">
        <v>0.1096248597795</v>
      </c>
      <c r="I20" s="53">
        <v>3.9969808100599998E-3</v>
      </c>
      <c r="J20" s="53">
        <f t="shared" si="0"/>
        <v>5.4442670583923602</v>
      </c>
      <c r="K20" s="53">
        <f t="shared" si="0"/>
        <v>0.27466511373532004</v>
      </c>
      <c r="L20" s="49"/>
      <c r="M20" s="43">
        <f>results!D20</f>
        <v>9</v>
      </c>
      <c r="N20" s="53">
        <f t="shared" si="1"/>
        <v>48.998403525531245</v>
      </c>
      <c r="O20" s="53">
        <f t="shared" si="2"/>
        <v>2.4719860236178803</v>
      </c>
    </row>
    <row r="21" spans="1:15" x14ac:dyDescent="0.25">
      <c r="A21" s="41">
        <f t="shared" si="3"/>
        <v>2034</v>
      </c>
      <c r="B21" s="42">
        <v>9</v>
      </c>
      <c r="C21" s="41">
        <v>5</v>
      </c>
      <c r="D21" s="53">
        <f>results!E21</f>
        <v>5.2724288505877697</v>
      </c>
      <c r="E21" s="53">
        <f>results!I21</f>
        <v>0.32397921481078995</v>
      </c>
      <c r="F21" s="53">
        <v>1.41872536229026</v>
      </c>
      <c r="G21" s="53">
        <v>0.11181845928640002</v>
      </c>
      <c r="H21" s="53">
        <v>0.12920852251296</v>
      </c>
      <c r="I21" s="53">
        <v>4.6440375490299996E-3</v>
      </c>
      <c r="J21" s="53">
        <f t="shared" si="0"/>
        <v>6.8203627353909901</v>
      </c>
      <c r="K21" s="53">
        <f t="shared" si="0"/>
        <v>0.44044171164621992</v>
      </c>
      <c r="L21" s="49"/>
      <c r="M21" s="43">
        <f>results!D21</f>
        <v>21</v>
      </c>
      <c r="N21" s="53">
        <f t="shared" si="1"/>
        <v>143.22761744321079</v>
      </c>
      <c r="O21" s="53">
        <f t="shared" si="2"/>
        <v>9.2492759445706181</v>
      </c>
    </row>
    <row r="22" spans="1:15" x14ac:dyDescent="0.25">
      <c r="A22" s="41">
        <f t="shared" si="3"/>
        <v>2034</v>
      </c>
      <c r="B22" s="42">
        <v>10</v>
      </c>
      <c r="C22" s="41">
        <v>2</v>
      </c>
      <c r="D22" s="53">
        <f>results!E22</f>
        <v>4.6561916335340596</v>
      </c>
      <c r="E22" s="53">
        <f>results!I22</f>
        <v>0.19965834064637</v>
      </c>
      <c r="F22" s="53">
        <v>1.1986070214189799</v>
      </c>
      <c r="G22" s="53">
        <v>6.9693632574750003E-2</v>
      </c>
      <c r="H22" s="53">
        <v>0.12418528987329</v>
      </c>
      <c r="I22" s="53">
        <v>4.2174430720599999E-3</v>
      </c>
      <c r="J22" s="53">
        <f t="shared" si="0"/>
        <v>5.9789839448263296</v>
      </c>
      <c r="K22" s="53">
        <f t="shared" si="0"/>
        <v>0.27356941629318005</v>
      </c>
      <c r="L22" s="49"/>
      <c r="M22" s="43">
        <f>results!D22</f>
        <v>9</v>
      </c>
      <c r="N22" s="53">
        <f t="shared" si="1"/>
        <v>53.810855503436969</v>
      </c>
      <c r="O22" s="53">
        <f t="shared" si="2"/>
        <v>2.4621247466386205</v>
      </c>
    </row>
    <row r="23" spans="1:15" x14ac:dyDescent="0.25">
      <c r="A23" s="41">
        <f t="shared" si="3"/>
        <v>2034</v>
      </c>
      <c r="B23" s="42">
        <v>10</v>
      </c>
      <c r="C23" s="41">
        <v>5</v>
      </c>
      <c r="D23" s="53">
        <f>results!E23</f>
        <v>5.5493834649139595</v>
      </c>
      <c r="E23" s="53">
        <f>results!I23</f>
        <v>0.31330002283950997</v>
      </c>
      <c r="F23" s="53">
        <v>1.51147934747021</v>
      </c>
      <c r="G23" s="53">
        <v>0.10892489209764999</v>
      </c>
      <c r="H23" s="53">
        <v>0.13610017282308001</v>
      </c>
      <c r="I23" s="53">
        <v>4.5613642007800003E-3</v>
      </c>
      <c r="J23" s="53">
        <f t="shared" si="0"/>
        <v>7.1969629852072492</v>
      </c>
      <c r="K23" s="53">
        <f t="shared" si="0"/>
        <v>0.42678627913793998</v>
      </c>
      <c r="L23" s="49"/>
      <c r="M23" s="43">
        <f>results!D23</f>
        <v>22</v>
      </c>
      <c r="N23" s="53">
        <f t="shared" si="1"/>
        <v>158.33318567455947</v>
      </c>
      <c r="O23" s="53">
        <f t="shared" si="2"/>
        <v>9.3892981410346792</v>
      </c>
    </row>
    <row r="24" spans="1:15" x14ac:dyDescent="0.25">
      <c r="A24" s="41">
        <f t="shared" si="3"/>
        <v>2034</v>
      </c>
      <c r="B24" s="42">
        <v>11</v>
      </c>
      <c r="C24" s="41">
        <v>2</v>
      </c>
      <c r="D24" s="53">
        <f>results!E24</f>
        <v>4.6742144234525602</v>
      </c>
      <c r="E24" s="53">
        <f>results!I24</f>
        <v>0.18852389410405998</v>
      </c>
      <c r="F24" s="53">
        <v>1.2029291840654899</v>
      </c>
      <c r="G24" s="53">
        <v>6.5242499504969992E-2</v>
      </c>
      <c r="H24" s="53">
        <v>0.12366499893496999</v>
      </c>
      <c r="I24" s="53">
        <v>3.9881623195800004E-3</v>
      </c>
      <c r="J24" s="53">
        <f t="shared" si="0"/>
        <v>6.0008086064530204</v>
      </c>
      <c r="K24" s="53">
        <f t="shared" si="0"/>
        <v>0.25775455592860996</v>
      </c>
      <c r="L24" s="49"/>
      <c r="M24" s="43">
        <f>results!D24</f>
        <v>8</v>
      </c>
      <c r="N24" s="53">
        <f t="shared" si="1"/>
        <v>48.006468851624163</v>
      </c>
      <c r="O24" s="53">
        <f t="shared" si="2"/>
        <v>2.0620364474288797</v>
      </c>
    </row>
    <row r="25" spans="1:15" x14ac:dyDescent="0.25">
      <c r="A25" s="41">
        <f t="shared" si="3"/>
        <v>2034</v>
      </c>
      <c r="B25" s="42">
        <v>11</v>
      </c>
      <c r="C25" s="41">
        <v>5</v>
      </c>
      <c r="D25" s="53">
        <f>results!E25</f>
        <v>5.60155255228233</v>
      </c>
      <c r="E25" s="53">
        <f>results!I25</f>
        <v>0.30050659777564998</v>
      </c>
      <c r="F25" s="53">
        <v>1.54562013336353</v>
      </c>
      <c r="G25" s="53">
        <v>0.10510979265374</v>
      </c>
      <c r="H25" s="53">
        <v>0.13369603185597001</v>
      </c>
      <c r="I25" s="53">
        <v>4.2813771280399999E-3</v>
      </c>
      <c r="J25" s="53">
        <f t="shared" si="0"/>
        <v>7.2808687175018294</v>
      </c>
      <c r="K25" s="53">
        <f t="shared" si="0"/>
        <v>0.40989776755742996</v>
      </c>
      <c r="L25" s="49"/>
      <c r="M25" s="43">
        <f>results!D25</f>
        <v>22</v>
      </c>
      <c r="N25" s="53">
        <f t="shared" si="1"/>
        <v>160.17911178504025</v>
      </c>
      <c r="O25" s="53">
        <f t="shared" si="2"/>
        <v>9.0177508862634586</v>
      </c>
    </row>
    <row r="26" spans="1:15" x14ac:dyDescent="0.25">
      <c r="A26" s="41">
        <f t="shared" si="3"/>
        <v>2034</v>
      </c>
      <c r="B26" s="42">
        <v>12</v>
      </c>
      <c r="C26" s="41">
        <v>2</v>
      </c>
      <c r="D26" s="53">
        <f>results!E26</f>
        <v>4.7520651597213099</v>
      </c>
      <c r="E26" s="53">
        <f>results!I26</f>
        <v>0.19342366787700999</v>
      </c>
      <c r="F26" s="53">
        <v>1.27835152851831</v>
      </c>
      <c r="G26" s="53">
        <v>6.8553842680210003E-2</v>
      </c>
      <c r="H26" s="53">
        <v>0.11150209594043001</v>
      </c>
      <c r="I26" s="53">
        <v>3.5141684562800001E-3</v>
      </c>
      <c r="J26" s="53">
        <f t="shared" si="0"/>
        <v>6.1419187841800493</v>
      </c>
      <c r="K26" s="53">
        <f t="shared" si="0"/>
        <v>0.26549167901349996</v>
      </c>
      <c r="L26" s="49"/>
      <c r="M26" s="43">
        <f>results!D26</f>
        <v>10</v>
      </c>
      <c r="N26" s="53">
        <f t="shared" si="1"/>
        <v>61.419187841800493</v>
      </c>
      <c r="O26" s="53">
        <f t="shared" si="2"/>
        <v>2.6549167901349997</v>
      </c>
    </row>
    <row r="27" spans="1:15" x14ac:dyDescent="0.25">
      <c r="A27" s="41">
        <f t="shared" si="3"/>
        <v>2034</v>
      </c>
      <c r="B27" s="42">
        <v>12</v>
      </c>
      <c r="C27" s="41">
        <v>5</v>
      </c>
      <c r="D27" s="53">
        <f>results!E27</f>
        <v>6.0461433636993895</v>
      </c>
      <c r="E27" s="53">
        <f>results!I27</f>
        <v>0.31300901265366998</v>
      </c>
      <c r="F27" s="53">
        <v>1.67065640756814</v>
      </c>
      <c r="G27" s="53">
        <v>0.10907480643581001</v>
      </c>
      <c r="H27" s="53">
        <v>0.14444687406239998</v>
      </c>
      <c r="I27" s="53">
        <v>4.4831000977699998E-3</v>
      </c>
      <c r="J27" s="53">
        <f t="shared" si="0"/>
        <v>7.8612466453299294</v>
      </c>
      <c r="K27" s="53">
        <f t="shared" si="0"/>
        <v>0.42656691918724998</v>
      </c>
      <c r="L27" s="51"/>
      <c r="M27" s="43">
        <f>results!D27</f>
        <v>21</v>
      </c>
      <c r="N27" s="53">
        <f t="shared" si="1"/>
        <v>165.08617955192852</v>
      </c>
      <c r="O27" s="53">
        <f t="shared" si="2"/>
        <v>8.9579053029322502</v>
      </c>
    </row>
    <row r="28" spans="1:15" x14ac:dyDescent="0.25">
      <c r="A28" s="58" t="s">
        <v>91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 t="s">
        <v>92</v>
      </c>
      <c r="N28" s="61">
        <f>SUM(N4:N27)</f>
        <v>2422.6766900388261</v>
      </c>
      <c r="O28" s="61">
        <f>SUM(O4:O27)</f>
        <v>138.34740638907937</v>
      </c>
    </row>
    <row r="29" spans="1:15" x14ac:dyDescent="0.25">
      <c r="A29" s="72" t="s">
        <v>97</v>
      </c>
      <c r="B29" s="72"/>
      <c r="C29" s="72"/>
      <c r="D29" s="1">
        <f>SUM(D4:D27)/12</f>
        <v>9.8453055906894082</v>
      </c>
      <c r="E29" s="1">
        <f>SUM(E4:E27)/12</f>
        <v>0.50716204318079661</v>
      </c>
      <c r="F29" s="1">
        <f t="shared" ref="F29:I29" si="4">SUM(F4:F27)/12</f>
        <v>2.6281365042956533</v>
      </c>
      <c r="G29" s="1">
        <f t="shared" si="4"/>
        <v>0.17644770626590667</v>
      </c>
      <c r="H29" s="1">
        <f t="shared" si="4"/>
        <v>0.24451937960726752</v>
      </c>
      <c r="I29" s="1">
        <f t="shared" si="4"/>
        <v>8.4084306726800017E-3</v>
      </c>
    </row>
  </sheetData>
  <mergeCells count="10">
    <mergeCell ref="J2:K2"/>
    <mergeCell ref="L2:L3"/>
    <mergeCell ref="M2:M3"/>
    <mergeCell ref="N2:O2"/>
    <mergeCell ref="A2:A3"/>
    <mergeCell ref="B2:B3"/>
    <mergeCell ref="C2:C3"/>
    <mergeCell ref="D2:E2"/>
    <mergeCell ref="F2:G2"/>
    <mergeCell ref="H2:I2"/>
  </mergeCells>
  <pageMargins left="0.45" right="0.45" top="0.75" bottom="0.75" header="0.3" footer="0.3"/>
  <pageSetup scale="95" orientation="landscape" r:id="rId1"/>
  <headerFooter>
    <oddFooter>&amp;L&amp;8&amp;Z&amp;F&amp;R&amp;D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SummaryReportBody</vt:lpstr>
      <vt:lpstr>Header2034</vt:lpstr>
      <vt:lpstr>results</vt:lpstr>
      <vt:lpstr>Ozone_cal</vt:lpstr>
      <vt:lpstr>Ozon2report</vt:lpstr>
      <vt:lpstr>PM25</vt:lpstr>
      <vt:lpstr>Ozon2report!Print_Area</vt:lpstr>
      <vt:lpstr>'PM25'!Print_Area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MOVES</dc:creator>
  <cp:lastModifiedBy>Windows User</cp:lastModifiedBy>
  <cp:lastPrinted>2019-01-16T16:48:19Z</cp:lastPrinted>
  <dcterms:created xsi:type="dcterms:W3CDTF">2011-05-20T16:13:35Z</dcterms:created>
  <dcterms:modified xsi:type="dcterms:W3CDTF">2020-11-16T19:01:58Z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dfe6bc8f-0e1a-41fc-9dab-248f234b2e06</vt:lpwstr>
  </property>
</Properties>
</file>