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hicks\Desktop\PM2.5 Update MOVES\EmissionInventoryOutput_reports\EmissionInventoryOutput_reports\"/>
    </mc:Choice>
  </mc:AlternateContent>
  <bookViews>
    <workbookView xWindow="0" yWindow="0" windowWidth="19200" windowHeight="11460"/>
  </bookViews>
  <sheets>
    <sheet name="SummaryReportBody" sheetId="1" r:id="rId1"/>
    <sheet name="Walker2034Header" sheetId="2" r:id="rId2"/>
    <sheet name="Results" sheetId="4" r:id="rId3"/>
    <sheet name="PM25" sheetId="5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E35" i="1"/>
  <c r="E36" i="1"/>
  <c r="E34" i="1"/>
  <c r="D36" i="1"/>
  <c r="D35" i="1"/>
  <c r="D34" i="1"/>
  <c r="E33" i="1"/>
  <c r="D33" i="1"/>
  <c r="E32" i="1"/>
  <c r="D32" i="1"/>
  <c r="F34" i="5" l="1"/>
  <c r="E34" i="5"/>
  <c r="F33" i="5"/>
  <c r="E33" i="5"/>
  <c r="F32" i="5"/>
  <c r="E32" i="5"/>
  <c r="H31" i="5"/>
  <c r="G31" i="5"/>
  <c r="D31" i="5"/>
  <c r="H28" i="5"/>
  <c r="G28" i="5"/>
  <c r="H27" i="5"/>
  <c r="F27" i="5" s="1"/>
  <c r="G27" i="5"/>
  <c r="E27" i="5" s="1"/>
  <c r="H26" i="5"/>
  <c r="F26" i="5" s="1"/>
  <c r="G26" i="5"/>
  <c r="E26" i="5" s="1"/>
  <c r="H25" i="5"/>
  <c r="F25" i="5" s="1"/>
  <c r="G25" i="5"/>
  <c r="E25" i="5" s="1"/>
  <c r="H24" i="5"/>
  <c r="F24" i="5" s="1"/>
  <c r="G24" i="5"/>
  <c r="E24" i="5" s="1"/>
  <c r="H23" i="5"/>
  <c r="F23" i="5" s="1"/>
  <c r="G23" i="5"/>
  <c r="E23" i="5" s="1"/>
  <c r="H22" i="5"/>
  <c r="F22" i="5" s="1"/>
  <c r="G22" i="5"/>
  <c r="E22" i="5" s="1"/>
  <c r="H21" i="5"/>
  <c r="F21" i="5" s="1"/>
  <c r="G21" i="5"/>
  <c r="E21" i="5" s="1"/>
  <c r="H20" i="5"/>
  <c r="F20" i="5" s="1"/>
  <c r="G20" i="5"/>
  <c r="E20" i="5" s="1"/>
  <c r="H19" i="5"/>
  <c r="F19" i="5" s="1"/>
  <c r="G19" i="5"/>
  <c r="E19" i="5" s="1"/>
  <c r="H18" i="5"/>
  <c r="F18" i="5" s="1"/>
  <c r="G18" i="5"/>
  <c r="E18" i="5" s="1"/>
  <c r="H17" i="5"/>
  <c r="F17" i="5" s="1"/>
  <c r="G17" i="5"/>
  <c r="E17" i="5" s="1"/>
  <c r="H16" i="5"/>
  <c r="F16" i="5" s="1"/>
  <c r="G16" i="5"/>
  <c r="E16" i="5" s="1"/>
  <c r="H15" i="5"/>
  <c r="F15" i="5" s="1"/>
  <c r="G15" i="5"/>
  <c r="E15" i="5" s="1"/>
  <c r="H14" i="5"/>
  <c r="F14" i="5" s="1"/>
  <c r="G14" i="5"/>
  <c r="E14" i="5" s="1"/>
  <c r="H13" i="5"/>
  <c r="F13" i="5" s="1"/>
  <c r="G13" i="5"/>
  <c r="E13" i="5" s="1"/>
  <c r="H12" i="5"/>
  <c r="F12" i="5" s="1"/>
  <c r="G12" i="5"/>
  <c r="E12" i="5" s="1"/>
  <c r="H11" i="5"/>
  <c r="F11" i="5" s="1"/>
  <c r="G11" i="5"/>
  <c r="E11" i="5" s="1"/>
  <c r="H10" i="5"/>
  <c r="F10" i="5" s="1"/>
  <c r="G10" i="5"/>
  <c r="E10" i="5" s="1"/>
  <c r="H9" i="5"/>
  <c r="F9" i="5" s="1"/>
  <c r="G9" i="5"/>
  <c r="E9" i="5" s="1"/>
  <c r="H8" i="5"/>
  <c r="F8" i="5" s="1"/>
  <c r="G8" i="5"/>
  <c r="E8" i="5" s="1"/>
  <c r="H7" i="5"/>
  <c r="F7" i="5" s="1"/>
  <c r="G7" i="5"/>
  <c r="E7" i="5" s="1"/>
  <c r="H6" i="5"/>
  <c r="F6" i="5" s="1"/>
  <c r="G6" i="5"/>
  <c r="E6" i="5" s="1"/>
  <c r="H5" i="5"/>
  <c r="F5" i="5" s="1"/>
  <c r="G5" i="5"/>
  <c r="E5" i="5" s="1"/>
  <c r="G4" i="5"/>
  <c r="H4" i="5"/>
  <c r="F4" i="5" s="1"/>
  <c r="E4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A27" i="5"/>
  <c r="X27" i="5" s="1"/>
  <c r="Y27" i="5" s="1"/>
  <c r="D27" i="5" s="1"/>
  <c r="A26" i="5"/>
  <c r="X26" i="5" s="1"/>
  <c r="Y26" i="5" s="1"/>
  <c r="D26" i="5" s="1"/>
  <c r="A25" i="5"/>
  <c r="X25" i="5" s="1"/>
  <c r="Y25" i="5" s="1"/>
  <c r="D25" i="5" s="1"/>
  <c r="A24" i="5"/>
  <c r="X24" i="5" s="1"/>
  <c r="Y24" i="5" s="1"/>
  <c r="D24" i="5" s="1"/>
  <c r="A23" i="5"/>
  <c r="X23" i="5" s="1"/>
  <c r="Y23" i="5" s="1"/>
  <c r="D23" i="5" s="1"/>
  <c r="A22" i="5"/>
  <c r="X22" i="5" s="1"/>
  <c r="Y22" i="5" s="1"/>
  <c r="D22" i="5" s="1"/>
  <c r="A21" i="5"/>
  <c r="X21" i="5" s="1"/>
  <c r="Y21" i="5" s="1"/>
  <c r="D21" i="5" s="1"/>
  <c r="A20" i="5"/>
  <c r="X20" i="5" s="1"/>
  <c r="Y20" i="5" s="1"/>
  <c r="D20" i="5" s="1"/>
  <c r="A19" i="5"/>
  <c r="X19" i="5" s="1"/>
  <c r="Y19" i="5" s="1"/>
  <c r="D19" i="5" s="1"/>
  <c r="A18" i="5"/>
  <c r="X18" i="5" s="1"/>
  <c r="Y18" i="5" s="1"/>
  <c r="D18" i="5" s="1"/>
  <c r="A17" i="5"/>
  <c r="X17" i="5" s="1"/>
  <c r="Y17" i="5" s="1"/>
  <c r="D17" i="5" s="1"/>
  <c r="X16" i="5"/>
  <c r="Y16" i="5" s="1"/>
  <c r="D16" i="5" s="1"/>
  <c r="A16" i="5"/>
  <c r="A15" i="5"/>
  <c r="X15" i="5" s="1"/>
  <c r="Y15" i="5" s="1"/>
  <c r="D15" i="5" s="1"/>
  <c r="A14" i="5"/>
  <c r="X14" i="5" s="1"/>
  <c r="Y14" i="5" s="1"/>
  <c r="D14" i="5" s="1"/>
  <c r="A13" i="5"/>
  <c r="X13" i="5" s="1"/>
  <c r="Y13" i="5" s="1"/>
  <c r="D13" i="5" s="1"/>
  <c r="A12" i="5"/>
  <c r="X12" i="5" s="1"/>
  <c r="Y12" i="5" s="1"/>
  <c r="D12" i="5" s="1"/>
  <c r="A11" i="5"/>
  <c r="X11" i="5" s="1"/>
  <c r="Y11" i="5" s="1"/>
  <c r="D11" i="5" s="1"/>
  <c r="A10" i="5"/>
  <c r="X10" i="5" s="1"/>
  <c r="Y10" i="5" s="1"/>
  <c r="D10" i="5" s="1"/>
  <c r="A9" i="5"/>
  <c r="X9" i="5" s="1"/>
  <c r="Y9" i="5" s="1"/>
  <c r="D9" i="5" s="1"/>
  <c r="A8" i="5"/>
  <c r="X8" i="5" s="1"/>
  <c r="Y8" i="5" s="1"/>
  <c r="D8" i="5" s="1"/>
  <c r="A7" i="5"/>
  <c r="X7" i="5" s="1"/>
  <c r="Y7" i="5" s="1"/>
  <c r="D7" i="5" s="1"/>
  <c r="A6" i="5"/>
  <c r="X6" i="5" s="1"/>
  <c r="Y6" i="5" s="1"/>
  <c r="D6" i="5" s="1"/>
  <c r="A5" i="5"/>
  <c r="X5" i="5" s="1"/>
  <c r="Y5" i="5" s="1"/>
  <c r="D5" i="5" s="1"/>
  <c r="A4" i="5"/>
  <c r="X4" i="5" s="1"/>
  <c r="X29" i="5" l="1"/>
  <c r="Y4" i="5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Y29" i="5" l="1"/>
  <c r="D4" i="5"/>
  <c r="K31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27" i="4" l="1"/>
  <c r="AC27" i="4" s="1"/>
  <c r="AD27" i="4" s="1"/>
  <c r="D27" i="4" s="1"/>
  <c r="A19" i="4"/>
  <c r="AC19" i="4" s="1"/>
  <c r="AD19" i="4" s="1"/>
  <c r="D19" i="4" s="1"/>
  <c r="A11" i="4"/>
  <c r="AC11" i="4" s="1"/>
  <c r="AD11" i="4" s="1"/>
  <c r="D11" i="4" s="1"/>
  <c r="A7" i="4"/>
  <c r="AC7" i="4" s="1"/>
  <c r="AD7" i="4" s="1"/>
  <c r="D7" i="4" s="1"/>
  <c r="A6" i="4"/>
  <c r="AC6" i="4" s="1"/>
  <c r="AD6" i="4" s="1"/>
  <c r="D6" i="4" s="1"/>
  <c r="A13" i="4"/>
  <c r="AC13" i="4" s="1"/>
  <c r="AD13" i="4" s="1"/>
  <c r="D13" i="4" s="1"/>
  <c r="A4" i="4"/>
  <c r="AC4" i="4" s="1"/>
  <c r="A26" i="4"/>
  <c r="AC26" i="4" s="1"/>
  <c r="AD26" i="4" s="1"/>
  <c r="D26" i="4" s="1"/>
  <c r="L26" i="4" s="1"/>
  <c r="A18" i="4"/>
  <c r="AC18" i="4" s="1"/>
  <c r="AD18" i="4" s="1"/>
  <c r="D18" i="4" s="1"/>
  <c r="A10" i="4"/>
  <c r="AC10" i="4" s="1"/>
  <c r="AD10" i="4" s="1"/>
  <c r="D10" i="4" s="1"/>
  <c r="A15" i="4"/>
  <c r="AC15" i="4" s="1"/>
  <c r="AD15" i="4" s="1"/>
  <c r="D15" i="4" s="1"/>
  <c r="A21" i="4"/>
  <c r="AC21" i="4" s="1"/>
  <c r="AD21" i="4" s="1"/>
  <c r="D21" i="4" s="1"/>
  <c r="A12" i="4"/>
  <c r="AC12" i="4" s="1"/>
  <c r="AD12" i="4" s="1"/>
  <c r="D12" i="4" s="1"/>
  <c r="A25" i="4"/>
  <c r="AC25" i="4" s="1"/>
  <c r="AD25" i="4" s="1"/>
  <c r="D25" i="4" s="1"/>
  <c r="A17" i="4"/>
  <c r="AC17" i="4" s="1"/>
  <c r="AD17" i="4" s="1"/>
  <c r="D17" i="4" s="1"/>
  <c r="A9" i="4"/>
  <c r="AC9" i="4" s="1"/>
  <c r="AD9" i="4" s="1"/>
  <c r="D9" i="4" s="1"/>
  <c r="A22" i="4"/>
  <c r="AC22" i="4" s="1"/>
  <c r="AD22" i="4" s="1"/>
  <c r="D22" i="4" s="1"/>
  <c r="A20" i="4"/>
  <c r="AC20" i="4" s="1"/>
  <c r="AD20" i="4" s="1"/>
  <c r="D20" i="4" s="1"/>
  <c r="M20" i="4" s="1"/>
  <c r="A24" i="4"/>
  <c r="AC24" i="4" s="1"/>
  <c r="AD24" i="4" s="1"/>
  <c r="D24" i="4" s="1"/>
  <c r="A16" i="4"/>
  <c r="AC16" i="4" s="1"/>
  <c r="AD16" i="4" s="1"/>
  <c r="D16" i="4" s="1"/>
  <c r="A8" i="4"/>
  <c r="AC8" i="4" s="1"/>
  <c r="AD8" i="4" s="1"/>
  <c r="D8" i="4" s="1"/>
  <c r="A23" i="4"/>
  <c r="AC23" i="4" s="1"/>
  <c r="AD23" i="4" s="1"/>
  <c r="D23" i="4" s="1"/>
  <c r="A14" i="4"/>
  <c r="AC14" i="4" s="1"/>
  <c r="AD14" i="4" s="1"/>
  <c r="D14" i="4" s="1"/>
  <c r="A5" i="4"/>
  <c r="AC5" i="4" s="1"/>
  <c r="AD5" i="4" s="1"/>
  <c r="D5" i="4" s="1"/>
  <c r="D33" i="4" s="1"/>
  <c r="B31" i="1"/>
  <c r="C31" i="1" s="1"/>
  <c r="H25" i="1"/>
  <c r="J27" i="4" s="1"/>
  <c r="M27" i="4" s="1"/>
  <c r="G25" i="1"/>
  <c r="H27" i="4" s="1"/>
  <c r="F25" i="1"/>
  <c r="G27" i="4" s="1"/>
  <c r="E25" i="1"/>
  <c r="F27" i="4" s="1"/>
  <c r="D25" i="1"/>
  <c r="E27" i="4" s="1"/>
  <c r="L27" i="4" s="1"/>
  <c r="H24" i="1"/>
  <c r="J26" i="4" s="1"/>
  <c r="G24" i="1"/>
  <c r="H26" i="4" s="1"/>
  <c r="F24" i="1"/>
  <c r="G26" i="4" s="1"/>
  <c r="E24" i="1"/>
  <c r="F26" i="4" s="1"/>
  <c r="D24" i="1"/>
  <c r="E26" i="4" s="1"/>
  <c r="H23" i="1"/>
  <c r="J25" i="4" s="1"/>
  <c r="G23" i="1"/>
  <c r="H25" i="4" s="1"/>
  <c r="F23" i="1"/>
  <c r="G25" i="4" s="1"/>
  <c r="E23" i="1"/>
  <c r="F25" i="4" s="1"/>
  <c r="D23" i="1"/>
  <c r="E25" i="4" s="1"/>
  <c r="H22" i="1"/>
  <c r="J24" i="4" s="1"/>
  <c r="M24" i="4" s="1"/>
  <c r="G22" i="1"/>
  <c r="H24" i="4" s="1"/>
  <c r="F22" i="1"/>
  <c r="G24" i="4" s="1"/>
  <c r="E22" i="1"/>
  <c r="F24" i="4" s="1"/>
  <c r="D22" i="1"/>
  <c r="E24" i="4" s="1"/>
  <c r="L24" i="4" s="1"/>
  <c r="H21" i="1"/>
  <c r="J23" i="4" s="1"/>
  <c r="M23" i="4" s="1"/>
  <c r="G21" i="1"/>
  <c r="H23" i="4" s="1"/>
  <c r="F21" i="1"/>
  <c r="G23" i="4" s="1"/>
  <c r="E21" i="1"/>
  <c r="F23" i="4" s="1"/>
  <c r="D21" i="1"/>
  <c r="E23" i="4" s="1"/>
  <c r="H20" i="1"/>
  <c r="J22" i="4" s="1"/>
  <c r="M22" i="4" s="1"/>
  <c r="G20" i="1"/>
  <c r="H22" i="4" s="1"/>
  <c r="F20" i="1"/>
  <c r="G22" i="4" s="1"/>
  <c r="E20" i="1"/>
  <c r="F22" i="4" s="1"/>
  <c r="K22" i="4" s="1"/>
  <c r="D20" i="1"/>
  <c r="E22" i="4" s="1"/>
  <c r="H19" i="1"/>
  <c r="J21" i="4" s="1"/>
  <c r="M21" i="4" s="1"/>
  <c r="G19" i="1"/>
  <c r="H21" i="4" s="1"/>
  <c r="F19" i="1"/>
  <c r="G21" i="4" s="1"/>
  <c r="E19" i="1"/>
  <c r="F21" i="4" s="1"/>
  <c r="D19" i="1"/>
  <c r="E21" i="4" s="1"/>
  <c r="L21" i="4" s="1"/>
  <c r="H18" i="1"/>
  <c r="J20" i="4" s="1"/>
  <c r="G18" i="1"/>
  <c r="H20" i="4" s="1"/>
  <c r="F18" i="1"/>
  <c r="G20" i="4" s="1"/>
  <c r="E18" i="1"/>
  <c r="F20" i="4" s="1"/>
  <c r="D18" i="1"/>
  <c r="E20" i="4" s="1"/>
  <c r="H17" i="1"/>
  <c r="J19" i="4" s="1"/>
  <c r="M19" i="4" s="1"/>
  <c r="G17" i="1"/>
  <c r="H19" i="4" s="1"/>
  <c r="F17" i="1"/>
  <c r="G19" i="4" s="1"/>
  <c r="E17" i="1"/>
  <c r="F19" i="4" s="1"/>
  <c r="D17" i="1"/>
  <c r="E19" i="4" s="1"/>
  <c r="H16" i="1"/>
  <c r="J18" i="4" s="1"/>
  <c r="M18" i="4" s="1"/>
  <c r="G16" i="1"/>
  <c r="H18" i="4" s="1"/>
  <c r="F16" i="1"/>
  <c r="G18" i="4" s="1"/>
  <c r="E16" i="1"/>
  <c r="F18" i="4" s="1"/>
  <c r="D16" i="1"/>
  <c r="E18" i="4" s="1"/>
  <c r="H15" i="1"/>
  <c r="J17" i="4" s="1"/>
  <c r="M17" i="4" s="1"/>
  <c r="G15" i="1"/>
  <c r="H17" i="4" s="1"/>
  <c r="F15" i="1"/>
  <c r="G17" i="4" s="1"/>
  <c r="E15" i="1"/>
  <c r="F17" i="4" s="1"/>
  <c r="D15" i="1"/>
  <c r="E17" i="4" s="1"/>
  <c r="H14" i="1"/>
  <c r="J16" i="4" s="1"/>
  <c r="M16" i="4" s="1"/>
  <c r="G14" i="1"/>
  <c r="H16" i="4" s="1"/>
  <c r="F14" i="1"/>
  <c r="G16" i="4" s="1"/>
  <c r="E14" i="1"/>
  <c r="F16" i="4" s="1"/>
  <c r="D14" i="1"/>
  <c r="E16" i="4" s="1"/>
  <c r="L16" i="4" s="1"/>
  <c r="H13" i="1"/>
  <c r="J15" i="4" s="1"/>
  <c r="M15" i="4" s="1"/>
  <c r="G13" i="1"/>
  <c r="H15" i="4" s="1"/>
  <c r="F13" i="1"/>
  <c r="G15" i="4" s="1"/>
  <c r="E13" i="1"/>
  <c r="F15" i="4" s="1"/>
  <c r="D13" i="1"/>
  <c r="E15" i="4" s="1"/>
  <c r="L15" i="4" s="1"/>
  <c r="H12" i="1"/>
  <c r="J14" i="4" s="1"/>
  <c r="M14" i="4" s="1"/>
  <c r="G12" i="1"/>
  <c r="H14" i="4" s="1"/>
  <c r="F12" i="1"/>
  <c r="G14" i="4" s="1"/>
  <c r="E12" i="1"/>
  <c r="F14" i="4" s="1"/>
  <c r="D12" i="1"/>
  <c r="E14" i="4" s="1"/>
  <c r="L14" i="4" s="1"/>
  <c r="H11" i="1"/>
  <c r="J13" i="4" s="1"/>
  <c r="M13" i="4" s="1"/>
  <c r="G11" i="1"/>
  <c r="H13" i="4" s="1"/>
  <c r="F11" i="1"/>
  <c r="G13" i="4" s="1"/>
  <c r="E11" i="1"/>
  <c r="F13" i="4" s="1"/>
  <c r="D11" i="1"/>
  <c r="E13" i="4" s="1"/>
  <c r="H10" i="1"/>
  <c r="J12" i="4" s="1"/>
  <c r="M12" i="4" s="1"/>
  <c r="G10" i="1"/>
  <c r="H12" i="4" s="1"/>
  <c r="F10" i="1"/>
  <c r="G12" i="4" s="1"/>
  <c r="E10" i="1"/>
  <c r="F12" i="4" s="1"/>
  <c r="D10" i="1"/>
  <c r="E12" i="4" s="1"/>
  <c r="L12" i="4" s="1"/>
  <c r="H9" i="1"/>
  <c r="J11" i="4" s="1"/>
  <c r="M11" i="4" s="1"/>
  <c r="G9" i="1"/>
  <c r="H11" i="4" s="1"/>
  <c r="F9" i="1"/>
  <c r="G11" i="4" s="1"/>
  <c r="E9" i="1"/>
  <c r="F11" i="4" s="1"/>
  <c r="D9" i="1"/>
  <c r="E11" i="4" s="1"/>
  <c r="H8" i="1"/>
  <c r="J10" i="4" s="1"/>
  <c r="G8" i="1"/>
  <c r="H10" i="4" s="1"/>
  <c r="F8" i="1"/>
  <c r="G10" i="4" s="1"/>
  <c r="E8" i="1"/>
  <c r="F10" i="4" s="1"/>
  <c r="D8" i="1"/>
  <c r="E10" i="4" s="1"/>
  <c r="H7" i="1"/>
  <c r="J9" i="4" s="1"/>
  <c r="G7" i="1"/>
  <c r="H9" i="4" s="1"/>
  <c r="F7" i="1"/>
  <c r="G9" i="4" s="1"/>
  <c r="E7" i="1"/>
  <c r="F9" i="4" s="1"/>
  <c r="D7" i="1"/>
  <c r="E9" i="4" s="1"/>
  <c r="H6" i="1"/>
  <c r="J8" i="4" s="1"/>
  <c r="M8" i="4" s="1"/>
  <c r="G6" i="1"/>
  <c r="H8" i="4" s="1"/>
  <c r="F6" i="1"/>
  <c r="G8" i="4" s="1"/>
  <c r="E6" i="1"/>
  <c r="F8" i="4" s="1"/>
  <c r="D6" i="1"/>
  <c r="E8" i="4" s="1"/>
  <c r="L8" i="4" s="1"/>
  <c r="H5" i="1"/>
  <c r="J7" i="4" s="1"/>
  <c r="M7" i="4" s="1"/>
  <c r="G5" i="1"/>
  <c r="H7" i="4" s="1"/>
  <c r="F5" i="1"/>
  <c r="G7" i="4" s="1"/>
  <c r="E5" i="1"/>
  <c r="F7" i="4" s="1"/>
  <c r="D5" i="1"/>
  <c r="E7" i="4" s="1"/>
  <c r="L7" i="4" s="1"/>
  <c r="H4" i="1"/>
  <c r="J6" i="4" s="1"/>
  <c r="M6" i="4" s="1"/>
  <c r="G4" i="1"/>
  <c r="H6" i="4" s="1"/>
  <c r="F4" i="1"/>
  <c r="G6" i="4" s="1"/>
  <c r="E4" i="1"/>
  <c r="F6" i="4" s="1"/>
  <c r="K6" i="4" s="1"/>
  <c r="D4" i="1"/>
  <c r="E6" i="4" s="1"/>
  <c r="H3" i="1"/>
  <c r="J5" i="4" s="1"/>
  <c r="M5" i="4" s="1"/>
  <c r="G3" i="1"/>
  <c r="H5" i="4" s="1"/>
  <c r="F3" i="1"/>
  <c r="G5" i="4" s="1"/>
  <c r="E3" i="1"/>
  <c r="F5" i="4" s="1"/>
  <c r="D3" i="1"/>
  <c r="E5" i="4" s="1"/>
  <c r="H2" i="1"/>
  <c r="J4" i="4" s="1"/>
  <c r="G2" i="1"/>
  <c r="H4" i="4" s="1"/>
  <c r="F2" i="1"/>
  <c r="G4" i="4" s="1"/>
  <c r="E2" i="1"/>
  <c r="F4" i="4" s="1"/>
  <c r="I4" i="4" s="1"/>
  <c r="D2" i="1"/>
  <c r="E4" i="4" s="1"/>
  <c r="Q29" i="1"/>
  <c r="P29" i="1"/>
  <c r="O29" i="1"/>
  <c r="N29" i="1"/>
  <c r="M29" i="1"/>
  <c r="L29" i="1"/>
  <c r="K29" i="1"/>
  <c r="J29" i="1"/>
  <c r="H29" i="1"/>
  <c r="G29" i="1"/>
  <c r="F29" i="1"/>
  <c r="E29" i="1"/>
  <c r="D29" i="1"/>
  <c r="C29" i="1"/>
  <c r="B29" i="1"/>
  <c r="A29" i="1"/>
  <c r="L9" i="4" l="1"/>
  <c r="K9" i="4"/>
  <c r="M10" i="4"/>
  <c r="K17" i="4"/>
  <c r="K25" i="4"/>
  <c r="M26" i="4"/>
  <c r="K14" i="4"/>
  <c r="L17" i="4"/>
  <c r="AD4" i="4"/>
  <c r="AC29" i="4"/>
  <c r="I18" i="4"/>
  <c r="K18" i="4"/>
  <c r="L25" i="4"/>
  <c r="J31" i="4"/>
  <c r="I6" i="4"/>
  <c r="I9" i="4"/>
  <c r="K11" i="4"/>
  <c r="I11" i="4"/>
  <c r="I14" i="4"/>
  <c r="I17" i="4"/>
  <c r="I19" i="4"/>
  <c r="K19" i="4"/>
  <c r="I22" i="4"/>
  <c r="I25" i="4"/>
  <c r="K27" i="4"/>
  <c r="I27" i="4"/>
  <c r="K8" i="4"/>
  <c r="D30" i="4"/>
  <c r="L6" i="4"/>
  <c r="I12" i="4"/>
  <c r="K12" i="4"/>
  <c r="I20" i="4"/>
  <c r="K20" i="4"/>
  <c r="L23" i="4"/>
  <c r="L5" i="4"/>
  <c r="E35" i="4"/>
  <c r="E36" i="4"/>
  <c r="I8" i="4"/>
  <c r="M9" i="4"/>
  <c r="M33" i="4" s="1"/>
  <c r="L13" i="4"/>
  <c r="I16" i="4"/>
  <c r="I24" i="4"/>
  <c r="M25" i="4"/>
  <c r="K16" i="4"/>
  <c r="K5" i="4"/>
  <c r="I5" i="4"/>
  <c r="L10" i="4"/>
  <c r="K13" i="4"/>
  <c r="I13" i="4"/>
  <c r="K21" i="4"/>
  <c r="I21" i="4"/>
  <c r="K24" i="4"/>
  <c r="L11" i="4"/>
  <c r="K10" i="4"/>
  <c r="I10" i="4"/>
  <c r="K26" i="4"/>
  <c r="I26" i="4"/>
  <c r="L19" i="4"/>
  <c r="E31" i="4"/>
  <c r="I7" i="4"/>
  <c r="K7" i="4"/>
  <c r="I15" i="4"/>
  <c r="K15" i="4"/>
  <c r="L20" i="4"/>
  <c r="I23" i="4"/>
  <c r="K23" i="4"/>
  <c r="L22" i="4"/>
  <c r="L18" i="4"/>
  <c r="I35" i="4" l="1"/>
  <c r="I36" i="4"/>
  <c r="M30" i="4"/>
  <c r="L30" i="4"/>
  <c r="K33" i="4"/>
  <c r="K34" i="4" s="1"/>
  <c r="L33" i="4"/>
  <c r="L34" i="4" s="1"/>
  <c r="D4" i="4"/>
  <c r="AD29" i="4"/>
  <c r="D32" i="4" l="1"/>
  <c r="D29" i="4"/>
  <c r="L4" i="4"/>
  <c r="K4" i="4"/>
  <c r="M4" i="4"/>
  <c r="K32" i="4" l="1"/>
  <c r="K29" i="4"/>
  <c r="M32" i="4"/>
  <c r="M29" i="4"/>
  <c r="L32" i="4"/>
  <c r="L29" i="4"/>
</calcChain>
</file>

<file path=xl/sharedStrings.xml><?xml version="1.0" encoding="utf-8"?>
<sst xmlns="http://schemas.openxmlformats.org/spreadsheetml/2006/main" count="175" uniqueCount="78">
  <si>
    <t>Year</t>
  </si>
  <si>
    <t>Month</t>
  </si>
  <si>
    <t>Day</t>
  </si>
  <si>
    <t>NOx</t>
  </si>
  <si>
    <t>Total_PM25</t>
  </si>
  <si>
    <t>Brake_PM25</t>
  </si>
  <si>
    <t>Tire_PM25</t>
  </si>
  <si>
    <t>VOC</t>
  </si>
  <si>
    <t>Run</t>
  </si>
  <si>
    <t>Header Item</t>
  </si>
  <si>
    <t>Header Item Value</t>
  </si>
  <si>
    <t>Report Description</t>
  </si>
  <si>
    <t>Summary Report</t>
  </si>
  <si>
    <t>Report Date/Time</t>
  </si>
  <si>
    <t>MOVES Output Database</t>
  </si>
  <si>
    <t>Emission Process</t>
  </si>
  <si>
    <t>All</t>
  </si>
  <si>
    <t>Run Date/Time</t>
  </si>
  <si>
    <t>Run Specification</t>
  </si>
  <si>
    <t>Run Spec File Date/Time</t>
  </si>
  <si>
    <t>Run Spec Description</t>
  </si>
  <si>
    <t>2045 walker county AQCD2045RTP Inventory PM 2.5</t>
  </si>
  <si>
    <t>Mass Units</t>
  </si>
  <si>
    <t>g</t>
  </si>
  <si>
    <t>Energy Units</t>
  </si>
  <si>
    <t>J</t>
  </si>
  <si>
    <t>Distance Units</t>
  </si>
  <si>
    <t>mi</t>
  </si>
  <si>
    <t>Time Units</t>
  </si>
  <si>
    <t>hour</t>
  </si>
  <si>
    <t>KG</t>
  </si>
  <si>
    <t xml:space="preserve"> </t>
  </si>
  <si>
    <t>GRAM</t>
  </si>
  <si>
    <t>sub-days</t>
  </si>
  <si>
    <t>Total days</t>
  </si>
  <si>
    <t>Annual PM2.5</t>
  </si>
  <si>
    <t>Sub-total Annual in US short Tons(direct PM including Total, Brake,&amp; Tire)</t>
  </si>
  <si>
    <t>Ozone</t>
  </si>
  <si>
    <t xml:space="preserve">Sub-total weekend in US short tons </t>
  </si>
  <si>
    <t xml:space="preserve">Sub-total weekday in US short tons </t>
  </si>
  <si>
    <t>24-hour PM 2.5</t>
  </si>
  <si>
    <t>Average weekday in US short tons (24-hour PM 2.5 standard, US short tons/weekday)</t>
  </si>
  <si>
    <t>Minimum weekday in short tons</t>
  </si>
  <si>
    <t>Maxmum weekday in short tons</t>
  </si>
  <si>
    <t>Kilograms</t>
  </si>
  <si>
    <t>In US Short Tons for all weekends or for all weekdays in a month (1 kilogram = 0.00110231131 US Short Tons)</t>
  </si>
  <si>
    <t>Grams per weekend or per weekday (per day only)</t>
  </si>
  <si>
    <t>Original Grams output from MOVES2014B in year 2034 from January to December by average total of 2 weekends or average total of 5 weekdays.</t>
  </si>
  <si>
    <t>M2014B_walker2034_inv_out20181005</t>
  </si>
  <si>
    <t>C:\workspace\MOVES2014B\MOVES2014b_AQCD_201805\bat_1127_2034.mrs</t>
  </si>
  <si>
    <t>walker</t>
  </si>
  <si>
    <t>Kilograms per weekend or per weekday (per day only)</t>
  </si>
  <si>
    <t>Unit</t>
  </si>
  <si>
    <t>Kilograms/Day</t>
  </si>
  <si>
    <t>Code for Weekend/ Weekday</t>
  </si>
  <si>
    <t>US Short Tons for all weekends or all weekdays in a month</t>
  </si>
  <si>
    <t>Total PM 2.5</t>
  </si>
  <si>
    <t xml:space="preserve"> all 3 PM 2.5</t>
  </si>
  <si>
    <t>All PM 2.5</t>
  </si>
  <si>
    <t>all Nox</t>
  </si>
  <si>
    <t>all VOC</t>
  </si>
  <si>
    <t>Average daily in US short tons from March 1 to October 31</t>
  </si>
  <si>
    <t>Maxmum daily in short tons from March1 to October 31</t>
  </si>
  <si>
    <t>Days in a month for weekends/  weekdays</t>
  </si>
  <si>
    <t>Direct PM 2.5 (Total+ Brake+Tire)</t>
  </si>
  <si>
    <t>US Short Tons Per Day (TPD) based on MOVES output</t>
  </si>
  <si>
    <t xml:space="preserve">Total_ PM2.5 </t>
  </si>
  <si>
    <t>Brake_ PM2.5</t>
  </si>
  <si>
    <t>Tire_ PM2.5</t>
  </si>
  <si>
    <t>Subtotal  of Direct PM2.5</t>
  </si>
  <si>
    <t>Subtotal of NOx</t>
  </si>
  <si>
    <t>Subtotal of VOC</t>
  </si>
  <si>
    <t>Total for the whole year</t>
  </si>
  <si>
    <t>Maxmum weekend/weekday in short tons</t>
  </si>
  <si>
    <t>Direct PM2.5</t>
  </si>
  <si>
    <t>US Short Tons Per Day (Tons/Day) based on MOVES output</t>
  </si>
  <si>
    <t>NOX</t>
  </si>
  <si>
    <t>PM2.5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</si>
</sst>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[$-409]m/d/yy\ h:mm\ AM/PM;@"/>
    <numFmt numFmtId="167" formatCode="0.000"/>
    <numFmt numFmtId="168" formatCode="0.00000"/>
    <numFmt numFmtId="169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00B0F0"/>
      <name val="Times New Roman"/>
      <family val="1"/>
    </font>
    <font>
      <sz val="11"/>
      <name val="Calibri"/>
      <family val="2"/>
      <scheme val="minor"/>
    </font>
    <font>
      <sz val="11"/>
      <color rgb="FF00B05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22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4" fillId="0" borderId="0" xfId="0" applyFont="1" applyAlignment="1">
      <alignment horizontal="center" vertical="center" textRotation="90" wrapText="1"/>
    </xf>
    <xf numFmtId="43" fontId="3" fillId="0" borderId="0" xfId="1" applyNumberFormat="1" applyFont="1"/>
    <xf numFmtId="164" fontId="3" fillId="0" borderId="0" xfId="1" applyNumberFormat="1" applyFont="1"/>
    <xf numFmtId="0" fontId="3" fillId="0" borderId="0" xfId="0" applyFont="1" applyAlignment="1">
      <alignment horizontal="center" wrapText="1"/>
    </xf>
    <xf numFmtId="43" fontId="3" fillId="0" borderId="0" xfId="0" applyNumberFormat="1" applyFont="1"/>
    <xf numFmtId="43" fontId="6" fillId="0" borderId="0" xfId="0" applyNumberFormat="1" applyFont="1"/>
    <xf numFmtId="4" fontId="6" fillId="0" borderId="0" xfId="0" applyNumberFormat="1" applyFont="1"/>
    <xf numFmtId="165" fontId="8" fillId="0" borderId="0" xfId="1" quotePrefix="1" applyNumberFormat="1" applyFont="1"/>
    <xf numFmtId="0" fontId="9" fillId="0" borderId="0" xfId="0" applyFont="1"/>
    <xf numFmtId="39" fontId="9" fillId="0" borderId="0" xfId="1" quotePrefix="1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0" fillId="0" borderId="0" xfId="0" applyFont="1"/>
    <xf numFmtId="164" fontId="10" fillId="0" borderId="0" xfId="0" applyNumberFormat="1" applyFont="1"/>
    <xf numFmtId="166" fontId="0" fillId="0" borderId="0" xfId="0" applyNumberFormat="1"/>
    <xf numFmtId="167" fontId="3" fillId="0" borderId="0" xfId="1" applyNumberFormat="1" applyFont="1"/>
    <xf numFmtId="1" fontId="3" fillId="0" borderId="0" xfId="0" applyNumberFormat="1" applyFont="1"/>
    <xf numFmtId="1" fontId="3" fillId="0" borderId="0" xfId="1" quotePrefix="1" applyNumberFormat="1" applyFont="1"/>
    <xf numFmtId="1" fontId="5" fillId="0" borderId="0" xfId="0" applyNumberFormat="1" applyFont="1"/>
    <xf numFmtId="1" fontId="6" fillId="0" borderId="0" xfId="0" applyNumberFormat="1" applyFont="1"/>
    <xf numFmtId="1" fontId="8" fillId="0" borderId="0" xfId="1" quotePrefix="1" applyNumberFormat="1" applyFont="1"/>
    <xf numFmtId="1" fontId="9" fillId="0" borderId="0" xfId="0" applyNumberFormat="1" applyFont="1"/>
    <xf numFmtId="1" fontId="0" fillId="0" borderId="0" xfId="0" applyNumberFormat="1"/>
    <xf numFmtId="167" fontId="0" fillId="0" borderId="0" xfId="0" applyNumberFormat="1"/>
    <xf numFmtId="168" fontId="3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/>
    <xf numFmtId="168" fontId="7" fillId="0" borderId="0" xfId="0" applyNumberFormat="1" applyFont="1"/>
    <xf numFmtId="168" fontId="0" fillId="0" borderId="0" xfId="0" applyNumberFormat="1"/>
    <xf numFmtId="168" fontId="2" fillId="0" borderId="0" xfId="0" applyNumberFormat="1" applyFont="1"/>
    <xf numFmtId="168" fontId="8" fillId="0" borderId="0" xfId="1" quotePrefix="1" applyNumberFormat="1" applyFont="1"/>
    <xf numFmtId="168" fontId="9" fillId="0" borderId="0" xfId="1" applyNumberFormat="1" applyFont="1"/>
    <xf numFmtId="168" fontId="9" fillId="0" borderId="0" xfId="0" applyNumberFormat="1" applyFont="1"/>
    <xf numFmtId="168" fontId="9" fillId="0" borderId="0" xfId="1" quotePrefix="1" applyNumberFormat="1" applyFont="1"/>
    <xf numFmtId="4" fontId="4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" fontId="3" fillId="0" borderId="1" xfId="1" quotePrefix="1" applyNumberFormat="1" applyFont="1" applyBorder="1"/>
    <xf numFmtId="167" fontId="0" fillId="0" borderId="1" xfId="0" applyNumberFormat="1" applyBorder="1"/>
    <xf numFmtId="0" fontId="4" fillId="0" borderId="1" xfId="0" applyFont="1" applyBorder="1" applyAlignment="1">
      <alignment horizontal="center" vertical="center" textRotation="90" wrapText="1"/>
    </xf>
    <xf numFmtId="169" fontId="3" fillId="0" borderId="1" xfId="1" applyNumberFormat="1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1" fontId="3" fillId="0" borderId="0" xfId="1" quotePrefix="1" applyNumberFormat="1" applyFont="1" applyBorder="1"/>
    <xf numFmtId="169" fontId="3" fillId="0" borderId="0" xfId="1" applyNumberFormat="1" applyFont="1" applyBorder="1"/>
    <xf numFmtId="167" fontId="0" fillId="0" borderId="0" xfId="0" applyNumberFormat="1" applyBorder="1"/>
    <xf numFmtId="168" fontId="1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1" fontId="4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2" fillId="0" borderId="0" xfId="0" applyFont="1"/>
    <xf numFmtId="0" fontId="0" fillId="0" borderId="1" xfId="0" applyBorder="1"/>
    <xf numFmtId="0" fontId="12" fillId="0" borderId="1" xfId="0" applyFont="1" applyBorder="1"/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A13" workbookViewId="0">
      <selection activeCell="G37" sqref="G37"/>
    </sheetView>
  </sheetViews>
  <sheetFormatPr defaultRowHeight="15" x14ac:dyDescent="0.25"/>
  <cols>
    <col min="4" max="4" width="10" customWidth="1"/>
    <col min="5" max="5" width="10.140625" customWidth="1"/>
    <col min="9" max="9" width="13.8554687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52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  <c r="Q1" t="s">
        <v>7</v>
      </c>
    </row>
    <row r="2" spans="1:17" x14ac:dyDescent="0.25">
      <c r="A2">
        <f>J2</f>
        <v>2034</v>
      </c>
      <c r="B2">
        <v>1</v>
      </c>
      <c r="C2">
        <v>2</v>
      </c>
      <c r="D2">
        <f>M2/1000</f>
        <v>96.150999999999996</v>
      </c>
      <c r="E2">
        <f t="shared" ref="E2:H2" si="0">N2/1000</f>
        <v>1.756</v>
      </c>
      <c r="F2">
        <f t="shared" si="0"/>
        <v>0.97399999999999998</v>
      </c>
      <c r="G2">
        <f t="shared" si="0"/>
        <v>0.33400000000000002</v>
      </c>
      <c r="H2">
        <f t="shared" si="0"/>
        <v>25.105</v>
      </c>
      <c r="I2" t="s">
        <v>53</v>
      </c>
      <c r="J2">
        <v>2034</v>
      </c>
      <c r="K2">
        <v>1</v>
      </c>
      <c r="L2">
        <v>2</v>
      </c>
      <c r="M2">
        <v>96151</v>
      </c>
      <c r="N2">
        <v>1756</v>
      </c>
      <c r="O2">
        <v>974</v>
      </c>
      <c r="P2">
        <v>334</v>
      </c>
      <c r="Q2">
        <v>25105</v>
      </c>
    </row>
    <row r="3" spans="1:17" x14ac:dyDescent="0.25">
      <c r="A3">
        <f t="shared" ref="A3:A25" si="1">J3</f>
        <v>2034</v>
      </c>
      <c r="B3">
        <v>1</v>
      </c>
      <c r="C3">
        <v>5</v>
      </c>
      <c r="D3">
        <f t="shared" ref="D3:D25" si="2">M3/1000</f>
        <v>114.715</v>
      </c>
      <c r="E3">
        <f t="shared" ref="E3:E25" si="3">N3/1000</f>
        <v>2.1560000000000001</v>
      </c>
      <c r="F3">
        <f t="shared" ref="F3:F25" si="4">O3/1000</f>
        <v>1.073</v>
      </c>
      <c r="G3">
        <f t="shared" ref="G3:G25" si="5">P3/1000</f>
        <v>0.39600000000000002</v>
      </c>
      <c r="H3">
        <f t="shared" ref="H3:H25" si="6">Q3/1000</f>
        <v>28.821000000000002</v>
      </c>
      <c r="I3" t="s">
        <v>53</v>
      </c>
      <c r="J3">
        <v>2034</v>
      </c>
      <c r="K3">
        <v>1</v>
      </c>
      <c r="L3">
        <v>5</v>
      </c>
      <c r="M3">
        <v>114715</v>
      </c>
      <c r="N3">
        <v>2156</v>
      </c>
      <c r="O3">
        <v>1073</v>
      </c>
      <c r="P3">
        <v>396</v>
      </c>
      <c r="Q3">
        <v>28821</v>
      </c>
    </row>
    <row r="4" spans="1:17" x14ac:dyDescent="0.25">
      <c r="A4">
        <f t="shared" si="1"/>
        <v>2034</v>
      </c>
      <c r="B4">
        <v>2</v>
      </c>
      <c r="C4">
        <v>2</v>
      </c>
      <c r="D4">
        <f t="shared" si="2"/>
        <v>87.555999999999997</v>
      </c>
      <c r="E4">
        <f t="shared" si="3"/>
        <v>1.619</v>
      </c>
      <c r="F4">
        <f t="shared" si="4"/>
        <v>0.89900000000000002</v>
      </c>
      <c r="G4">
        <f t="shared" si="5"/>
        <v>0.311</v>
      </c>
      <c r="H4">
        <f t="shared" si="6"/>
        <v>23.524999999999999</v>
      </c>
      <c r="I4" t="s">
        <v>53</v>
      </c>
      <c r="J4">
        <v>2034</v>
      </c>
      <c r="K4">
        <v>2</v>
      </c>
      <c r="L4">
        <v>2</v>
      </c>
      <c r="M4">
        <v>87556</v>
      </c>
      <c r="N4">
        <v>1619</v>
      </c>
      <c r="O4">
        <v>899</v>
      </c>
      <c r="P4">
        <v>311</v>
      </c>
      <c r="Q4">
        <v>23525</v>
      </c>
    </row>
    <row r="5" spans="1:17" x14ac:dyDescent="0.25">
      <c r="A5">
        <f t="shared" si="1"/>
        <v>2034</v>
      </c>
      <c r="B5">
        <v>2</v>
      </c>
      <c r="C5">
        <v>5</v>
      </c>
      <c r="D5">
        <f t="shared" si="2"/>
        <v>115.941</v>
      </c>
      <c r="E5">
        <f t="shared" si="3"/>
        <v>2.177</v>
      </c>
      <c r="F5">
        <f t="shared" si="4"/>
        <v>1.093</v>
      </c>
      <c r="G5">
        <f t="shared" si="5"/>
        <v>0.40300000000000002</v>
      </c>
      <c r="H5">
        <f t="shared" si="6"/>
        <v>28.998999999999999</v>
      </c>
      <c r="I5" t="s">
        <v>53</v>
      </c>
      <c r="J5">
        <v>2034</v>
      </c>
      <c r="K5">
        <v>2</v>
      </c>
      <c r="L5">
        <v>5</v>
      </c>
      <c r="M5">
        <v>115941</v>
      </c>
      <c r="N5">
        <v>2177</v>
      </c>
      <c r="O5">
        <v>1093</v>
      </c>
      <c r="P5">
        <v>403</v>
      </c>
      <c r="Q5">
        <v>28999</v>
      </c>
    </row>
    <row r="6" spans="1:17" x14ac:dyDescent="0.25">
      <c r="A6">
        <f t="shared" si="1"/>
        <v>2034</v>
      </c>
      <c r="B6">
        <v>3</v>
      </c>
      <c r="C6">
        <v>2</v>
      </c>
      <c r="D6">
        <f t="shared" si="2"/>
        <v>110.604</v>
      </c>
      <c r="E6">
        <f t="shared" si="3"/>
        <v>2.02</v>
      </c>
      <c r="F6">
        <f t="shared" si="4"/>
        <v>1.1319999999999999</v>
      </c>
      <c r="G6">
        <f t="shared" si="5"/>
        <v>0.39</v>
      </c>
      <c r="H6">
        <f t="shared" si="6"/>
        <v>28.242000000000001</v>
      </c>
      <c r="I6" t="s">
        <v>53</v>
      </c>
      <c r="J6">
        <v>2034</v>
      </c>
      <c r="K6">
        <v>3</v>
      </c>
      <c r="L6">
        <v>2</v>
      </c>
      <c r="M6">
        <v>110604</v>
      </c>
      <c r="N6">
        <v>2020</v>
      </c>
      <c r="O6">
        <v>1132</v>
      </c>
      <c r="P6">
        <v>390</v>
      </c>
      <c r="Q6">
        <v>28242</v>
      </c>
    </row>
    <row r="7" spans="1:17" x14ac:dyDescent="0.25">
      <c r="A7">
        <f t="shared" si="1"/>
        <v>2034</v>
      </c>
      <c r="B7">
        <v>3</v>
      </c>
      <c r="C7">
        <v>5</v>
      </c>
      <c r="D7">
        <f t="shared" si="2"/>
        <v>125.623</v>
      </c>
      <c r="E7">
        <f t="shared" si="3"/>
        <v>2.3559999999999999</v>
      </c>
      <c r="F7">
        <f t="shared" si="4"/>
        <v>1.1830000000000001</v>
      </c>
      <c r="G7">
        <f t="shared" si="5"/>
        <v>0.437</v>
      </c>
      <c r="H7">
        <f t="shared" si="6"/>
        <v>31.201000000000001</v>
      </c>
      <c r="I7" t="s">
        <v>53</v>
      </c>
      <c r="J7">
        <v>2034</v>
      </c>
      <c r="K7">
        <v>3</v>
      </c>
      <c r="L7">
        <v>5</v>
      </c>
      <c r="M7">
        <v>125623</v>
      </c>
      <c r="N7">
        <v>2356</v>
      </c>
      <c r="O7">
        <v>1183</v>
      </c>
      <c r="P7">
        <v>437</v>
      </c>
      <c r="Q7">
        <v>31201</v>
      </c>
    </row>
    <row r="8" spans="1:17" x14ac:dyDescent="0.25">
      <c r="A8">
        <f t="shared" si="1"/>
        <v>2034</v>
      </c>
      <c r="B8">
        <v>4</v>
      </c>
      <c r="C8">
        <v>2</v>
      </c>
      <c r="D8">
        <f t="shared" si="2"/>
        <v>109.90600000000001</v>
      </c>
      <c r="E8">
        <f t="shared" si="3"/>
        <v>2.1110000000000002</v>
      </c>
      <c r="F8">
        <f t="shared" si="4"/>
        <v>1.18</v>
      </c>
      <c r="G8">
        <f t="shared" si="5"/>
        <v>0.40600000000000003</v>
      </c>
      <c r="H8">
        <f t="shared" si="6"/>
        <v>30.167999999999999</v>
      </c>
      <c r="I8" t="s">
        <v>53</v>
      </c>
      <c r="J8">
        <v>2034</v>
      </c>
      <c r="K8">
        <v>4</v>
      </c>
      <c r="L8">
        <v>2</v>
      </c>
      <c r="M8">
        <v>109906</v>
      </c>
      <c r="N8">
        <v>2111</v>
      </c>
      <c r="O8">
        <v>1180</v>
      </c>
      <c r="P8">
        <v>406</v>
      </c>
      <c r="Q8">
        <v>30168</v>
      </c>
    </row>
    <row r="9" spans="1:17" x14ac:dyDescent="0.25">
      <c r="A9">
        <f t="shared" si="1"/>
        <v>2034</v>
      </c>
      <c r="B9">
        <v>4</v>
      </c>
      <c r="C9">
        <v>5</v>
      </c>
      <c r="D9">
        <f t="shared" si="2"/>
        <v>123.11499999999999</v>
      </c>
      <c r="E9">
        <f t="shared" si="3"/>
        <v>2.4279999999999999</v>
      </c>
      <c r="F9">
        <f t="shared" si="4"/>
        <v>1.214</v>
      </c>
      <c r="G9">
        <f t="shared" si="5"/>
        <v>0.44900000000000001</v>
      </c>
      <c r="H9">
        <f t="shared" si="6"/>
        <v>32.796999999999997</v>
      </c>
      <c r="I9" t="s">
        <v>53</v>
      </c>
      <c r="J9">
        <v>2034</v>
      </c>
      <c r="K9">
        <v>4</v>
      </c>
      <c r="L9">
        <v>5</v>
      </c>
      <c r="M9">
        <v>123115</v>
      </c>
      <c r="N9">
        <v>2428</v>
      </c>
      <c r="O9">
        <v>1214</v>
      </c>
      <c r="P9">
        <v>449</v>
      </c>
      <c r="Q9">
        <v>32797</v>
      </c>
    </row>
    <row r="10" spans="1:17" x14ac:dyDescent="0.25">
      <c r="A10">
        <f t="shared" si="1"/>
        <v>2034</v>
      </c>
      <c r="B10">
        <v>5</v>
      </c>
      <c r="C10">
        <v>2</v>
      </c>
      <c r="D10">
        <f t="shared" si="2"/>
        <v>105.824</v>
      </c>
      <c r="E10">
        <f t="shared" si="3"/>
        <v>2.1930000000000001</v>
      </c>
      <c r="F10">
        <f t="shared" si="4"/>
        <v>1.177</v>
      </c>
      <c r="G10">
        <f t="shared" si="5"/>
        <v>0.40600000000000003</v>
      </c>
      <c r="H10">
        <f t="shared" si="6"/>
        <v>30.687999999999999</v>
      </c>
      <c r="I10" t="s">
        <v>53</v>
      </c>
      <c r="J10">
        <v>2034</v>
      </c>
      <c r="K10">
        <v>5</v>
      </c>
      <c r="L10">
        <v>2</v>
      </c>
      <c r="M10">
        <v>105824</v>
      </c>
      <c r="N10">
        <v>2193</v>
      </c>
      <c r="O10">
        <v>1177</v>
      </c>
      <c r="P10">
        <v>406</v>
      </c>
      <c r="Q10">
        <v>30688</v>
      </c>
    </row>
    <row r="11" spans="1:17" x14ac:dyDescent="0.25">
      <c r="A11">
        <f t="shared" si="1"/>
        <v>2034</v>
      </c>
      <c r="B11">
        <v>5</v>
      </c>
      <c r="C11">
        <v>5</v>
      </c>
      <c r="D11">
        <f t="shared" si="2"/>
        <v>121.997</v>
      </c>
      <c r="E11">
        <f t="shared" si="3"/>
        <v>2.5910000000000002</v>
      </c>
      <c r="F11">
        <f t="shared" si="4"/>
        <v>1.2450000000000001</v>
      </c>
      <c r="G11">
        <f t="shared" si="5"/>
        <v>0.46</v>
      </c>
      <c r="H11">
        <f t="shared" si="6"/>
        <v>34.040999999999997</v>
      </c>
      <c r="I11" t="s">
        <v>53</v>
      </c>
      <c r="J11">
        <v>2034</v>
      </c>
      <c r="K11">
        <v>5</v>
      </c>
      <c r="L11">
        <v>5</v>
      </c>
      <c r="M11">
        <v>121997</v>
      </c>
      <c r="N11">
        <v>2591</v>
      </c>
      <c r="O11">
        <v>1245</v>
      </c>
      <c r="P11">
        <v>460</v>
      </c>
      <c r="Q11">
        <v>34041</v>
      </c>
    </row>
    <row r="12" spans="1:17" x14ac:dyDescent="0.25">
      <c r="A12">
        <f t="shared" si="1"/>
        <v>2034</v>
      </c>
      <c r="B12">
        <v>6</v>
      </c>
      <c r="C12">
        <v>2</v>
      </c>
      <c r="D12">
        <f t="shared" si="2"/>
        <v>102.794</v>
      </c>
      <c r="E12">
        <f t="shared" si="3"/>
        <v>2.2770000000000001</v>
      </c>
      <c r="F12">
        <f t="shared" si="4"/>
        <v>1.2230000000000001</v>
      </c>
      <c r="G12">
        <f t="shared" si="5"/>
        <v>0.42199999999999999</v>
      </c>
      <c r="H12">
        <f t="shared" si="6"/>
        <v>32.149000000000001</v>
      </c>
      <c r="I12" t="s">
        <v>53</v>
      </c>
      <c r="J12">
        <v>2034</v>
      </c>
      <c r="K12">
        <v>6</v>
      </c>
      <c r="L12">
        <v>2</v>
      </c>
      <c r="M12">
        <v>102794</v>
      </c>
      <c r="N12">
        <v>2277</v>
      </c>
      <c r="O12">
        <v>1223</v>
      </c>
      <c r="P12">
        <v>422</v>
      </c>
      <c r="Q12">
        <v>32149</v>
      </c>
    </row>
    <row r="13" spans="1:17" x14ac:dyDescent="0.25">
      <c r="A13">
        <f t="shared" si="1"/>
        <v>2034</v>
      </c>
      <c r="B13">
        <v>6</v>
      </c>
      <c r="C13">
        <v>5</v>
      </c>
      <c r="D13">
        <f t="shared" si="2"/>
        <v>114.054</v>
      </c>
      <c r="E13">
        <f t="shared" si="3"/>
        <v>2.585</v>
      </c>
      <c r="F13">
        <f t="shared" si="4"/>
        <v>1.2430000000000001</v>
      </c>
      <c r="G13">
        <f t="shared" si="5"/>
        <v>0.45900000000000002</v>
      </c>
      <c r="H13">
        <f t="shared" si="6"/>
        <v>34.591000000000001</v>
      </c>
      <c r="I13" t="s">
        <v>53</v>
      </c>
      <c r="J13">
        <v>2034</v>
      </c>
      <c r="K13">
        <v>6</v>
      </c>
      <c r="L13">
        <v>5</v>
      </c>
      <c r="M13">
        <v>114054</v>
      </c>
      <c r="N13">
        <v>2585</v>
      </c>
      <c r="O13">
        <v>1243</v>
      </c>
      <c r="P13">
        <v>459</v>
      </c>
      <c r="Q13">
        <v>34591</v>
      </c>
    </row>
    <row r="14" spans="1:17" x14ac:dyDescent="0.25">
      <c r="A14">
        <f t="shared" si="1"/>
        <v>2034</v>
      </c>
      <c r="B14">
        <v>7</v>
      </c>
      <c r="C14">
        <v>2</v>
      </c>
      <c r="D14">
        <f t="shared" si="2"/>
        <v>98.01</v>
      </c>
      <c r="E14">
        <f t="shared" si="3"/>
        <v>2.2530000000000001</v>
      </c>
      <c r="F14">
        <f t="shared" si="4"/>
        <v>1.2070000000000001</v>
      </c>
      <c r="G14">
        <f t="shared" si="5"/>
        <v>0.41599999999999998</v>
      </c>
      <c r="H14">
        <f t="shared" si="6"/>
        <v>32.886000000000003</v>
      </c>
      <c r="I14" t="s">
        <v>53</v>
      </c>
      <c r="J14">
        <v>2034</v>
      </c>
      <c r="K14">
        <v>7</v>
      </c>
      <c r="L14">
        <v>2</v>
      </c>
      <c r="M14">
        <v>98010</v>
      </c>
      <c r="N14">
        <v>2253</v>
      </c>
      <c r="O14">
        <v>1207</v>
      </c>
      <c r="P14">
        <v>416</v>
      </c>
      <c r="Q14">
        <v>32886</v>
      </c>
    </row>
    <row r="15" spans="1:17" x14ac:dyDescent="0.25">
      <c r="A15">
        <f t="shared" si="1"/>
        <v>2034</v>
      </c>
      <c r="B15">
        <v>7</v>
      </c>
      <c r="C15">
        <v>5</v>
      </c>
      <c r="D15">
        <f t="shared" si="2"/>
        <v>109.33799999999999</v>
      </c>
      <c r="E15">
        <f t="shared" si="3"/>
        <v>2.577</v>
      </c>
      <c r="F15">
        <f t="shared" si="4"/>
        <v>1.2350000000000001</v>
      </c>
      <c r="G15">
        <f t="shared" si="5"/>
        <v>0.45600000000000002</v>
      </c>
      <c r="H15">
        <f t="shared" si="6"/>
        <v>35.478999999999999</v>
      </c>
      <c r="I15" t="s">
        <v>53</v>
      </c>
      <c r="J15">
        <v>2034</v>
      </c>
      <c r="K15">
        <v>7</v>
      </c>
      <c r="L15">
        <v>5</v>
      </c>
      <c r="M15">
        <v>109338</v>
      </c>
      <c r="N15">
        <v>2577</v>
      </c>
      <c r="O15">
        <v>1235</v>
      </c>
      <c r="P15">
        <v>456</v>
      </c>
      <c r="Q15">
        <v>35479</v>
      </c>
    </row>
    <row r="16" spans="1:17" x14ac:dyDescent="0.25">
      <c r="A16">
        <f t="shared" si="1"/>
        <v>2034</v>
      </c>
      <c r="B16">
        <v>8</v>
      </c>
      <c r="C16">
        <v>2</v>
      </c>
      <c r="D16">
        <f t="shared" si="2"/>
        <v>97.073999999999998</v>
      </c>
      <c r="E16">
        <f t="shared" si="3"/>
        <v>2.2000000000000002</v>
      </c>
      <c r="F16">
        <f t="shared" si="4"/>
        <v>1.177</v>
      </c>
      <c r="G16">
        <f t="shared" si="5"/>
        <v>0.40500000000000003</v>
      </c>
      <c r="H16">
        <f t="shared" si="6"/>
        <v>31.901</v>
      </c>
      <c r="I16" t="s">
        <v>53</v>
      </c>
      <c r="J16">
        <v>2034</v>
      </c>
      <c r="K16">
        <v>8</v>
      </c>
      <c r="L16">
        <v>2</v>
      </c>
      <c r="M16">
        <v>97074</v>
      </c>
      <c r="N16">
        <v>2200</v>
      </c>
      <c r="O16">
        <v>1177</v>
      </c>
      <c r="P16">
        <v>405</v>
      </c>
      <c r="Q16">
        <v>31901</v>
      </c>
    </row>
    <row r="17" spans="1:17" x14ac:dyDescent="0.25">
      <c r="A17">
        <f t="shared" si="1"/>
        <v>2034</v>
      </c>
      <c r="B17">
        <v>8</v>
      </c>
      <c r="C17">
        <v>5</v>
      </c>
      <c r="D17">
        <f t="shared" si="2"/>
        <v>110.729</v>
      </c>
      <c r="E17">
        <f t="shared" si="3"/>
        <v>2.581</v>
      </c>
      <c r="F17">
        <f t="shared" si="4"/>
        <v>1.2350000000000001</v>
      </c>
      <c r="G17">
        <f t="shared" si="5"/>
        <v>0.45600000000000002</v>
      </c>
      <c r="H17">
        <f t="shared" si="6"/>
        <v>35.064</v>
      </c>
      <c r="I17" t="s">
        <v>53</v>
      </c>
      <c r="J17">
        <v>2034</v>
      </c>
      <c r="K17">
        <v>8</v>
      </c>
      <c r="L17">
        <v>5</v>
      </c>
      <c r="M17">
        <v>110729</v>
      </c>
      <c r="N17">
        <v>2581</v>
      </c>
      <c r="O17">
        <v>1235</v>
      </c>
      <c r="P17">
        <v>456</v>
      </c>
      <c r="Q17">
        <v>35064</v>
      </c>
    </row>
    <row r="18" spans="1:17" x14ac:dyDescent="0.25">
      <c r="A18">
        <f t="shared" si="1"/>
        <v>2034</v>
      </c>
      <c r="B18">
        <v>9</v>
      </c>
      <c r="C18">
        <v>2</v>
      </c>
      <c r="D18">
        <f t="shared" si="2"/>
        <v>99.45</v>
      </c>
      <c r="E18">
        <f t="shared" si="3"/>
        <v>2.1059999999999999</v>
      </c>
      <c r="F18">
        <f t="shared" si="4"/>
        <v>1.1299999999999999</v>
      </c>
      <c r="G18">
        <f t="shared" si="5"/>
        <v>0.39</v>
      </c>
      <c r="H18">
        <f t="shared" si="6"/>
        <v>30.07</v>
      </c>
      <c r="I18" t="s">
        <v>53</v>
      </c>
      <c r="J18">
        <v>2034</v>
      </c>
      <c r="K18">
        <v>9</v>
      </c>
      <c r="L18">
        <v>2</v>
      </c>
      <c r="M18">
        <v>99450</v>
      </c>
      <c r="N18">
        <v>2106</v>
      </c>
      <c r="O18">
        <v>1130</v>
      </c>
      <c r="P18">
        <v>390</v>
      </c>
      <c r="Q18">
        <v>30070</v>
      </c>
    </row>
    <row r="19" spans="1:17" x14ac:dyDescent="0.25">
      <c r="A19">
        <f t="shared" si="1"/>
        <v>2034</v>
      </c>
      <c r="B19">
        <v>9</v>
      </c>
      <c r="C19">
        <v>5</v>
      </c>
      <c r="D19">
        <f t="shared" si="2"/>
        <v>117.21599999999999</v>
      </c>
      <c r="E19">
        <f t="shared" si="3"/>
        <v>2.54</v>
      </c>
      <c r="F19">
        <f t="shared" si="4"/>
        <v>1.222</v>
      </c>
      <c r="G19">
        <f t="shared" si="5"/>
        <v>0.45100000000000001</v>
      </c>
      <c r="H19">
        <f t="shared" si="6"/>
        <v>33.835999999999999</v>
      </c>
      <c r="I19" t="s">
        <v>53</v>
      </c>
      <c r="J19">
        <v>2034</v>
      </c>
      <c r="K19">
        <v>9</v>
      </c>
      <c r="L19">
        <v>5</v>
      </c>
      <c r="M19">
        <v>117216</v>
      </c>
      <c r="N19">
        <v>2540</v>
      </c>
      <c r="O19">
        <v>1222</v>
      </c>
      <c r="P19">
        <v>451</v>
      </c>
      <c r="Q19">
        <v>33836</v>
      </c>
    </row>
    <row r="20" spans="1:17" x14ac:dyDescent="0.25">
      <c r="A20">
        <f t="shared" si="1"/>
        <v>2034</v>
      </c>
      <c r="B20">
        <v>10</v>
      </c>
      <c r="C20">
        <v>2</v>
      </c>
      <c r="D20">
        <f t="shared" si="2"/>
        <v>112.65900000000001</v>
      </c>
      <c r="E20">
        <f t="shared" si="3"/>
        <v>2.1859999999999999</v>
      </c>
      <c r="F20">
        <f t="shared" si="4"/>
        <v>1.22</v>
      </c>
      <c r="G20">
        <f t="shared" si="5"/>
        <v>0.42</v>
      </c>
      <c r="H20">
        <f t="shared" si="6"/>
        <v>30.373999999999999</v>
      </c>
      <c r="I20" t="s">
        <v>53</v>
      </c>
      <c r="J20">
        <v>2034</v>
      </c>
      <c r="K20">
        <v>10</v>
      </c>
      <c r="L20">
        <v>2</v>
      </c>
      <c r="M20">
        <v>112659</v>
      </c>
      <c r="N20">
        <v>2186</v>
      </c>
      <c r="O20">
        <v>1220</v>
      </c>
      <c r="P20">
        <v>420</v>
      </c>
      <c r="Q20">
        <v>30374</v>
      </c>
    </row>
    <row r="21" spans="1:17" x14ac:dyDescent="0.25">
      <c r="A21">
        <f t="shared" si="1"/>
        <v>2034</v>
      </c>
      <c r="B21">
        <v>10</v>
      </c>
      <c r="C21">
        <v>5</v>
      </c>
      <c r="D21">
        <f t="shared" si="2"/>
        <v>123.468</v>
      </c>
      <c r="E21">
        <f t="shared" si="3"/>
        <v>2.4580000000000002</v>
      </c>
      <c r="F21">
        <f t="shared" si="4"/>
        <v>1.2270000000000001</v>
      </c>
      <c r="G21">
        <f t="shared" si="5"/>
        <v>0.45300000000000001</v>
      </c>
      <c r="H21">
        <f t="shared" si="6"/>
        <v>32.539000000000001</v>
      </c>
      <c r="I21" t="s">
        <v>53</v>
      </c>
      <c r="J21">
        <v>2034</v>
      </c>
      <c r="K21">
        <v>10</v>
      </c>
      <c r="L21">
        <v>5</v>
      </c>
      <c r="M21">
        <v>123468</v>
      </c>
      <c r="N21">
        <v>2458</v>
      </c>
      <c r="O21">
        <v>1227</v>
      </c>
      <c r="P21">
        <v>453</v>
      </c>
      <c r="Q21">
        <v>32539</v>
      </c>
    </row>
    <row r="22" spans="1:17" x14ac:dyDescent="0.25">
      <c r="A22">
        <f t="shared" si="1"/>
        <v>2034</v>
      </c>
      <c r="B22">
        <v>11</v>
      </c>
      <c r="C22">
        <v>2</v>
      </c>
      <c r="D22">
        <f t="shared" si="2"/>
        <v>112.187</v>
      </c>
      <c r="E22">
        <f t="shared" si="3"/>
        <v>2.0630000000000002</v>
      </c>
      <c r="F22">
        <f t="shared" si="4"/>
        <v>1.1579999999999999</v>
      </c>
      <c r="G22">
        <f t="shared" si="5"/>
        <v>0.39700000000000002</v>
      </c>
      <c r="H22">
        <f t="shared" si="6"/>
        <v>28.635000000000002</v>
      </c>
      <c r="I22" t="s">
        <v>53</v>
      </c>
      <c r="J22">
        <v>2034</v>
      </c>
      <c r="K22">
        <v>11</v>
      </c>
      <c r="L22">
        <v>2</v>
      </c>
      <c r="M22">
        <v>112187</v>
      </c>
      <c r="N22">
        <v>2063</v>
      </c>
      <c r="O22">
        <v>1158</v>
      </c>
      <c r="P22">
        <v>397</v>
      </c>
      <c r="Q22">
        <v>28635</v>
      </c>
    </row>
    <row r="23" spans="1:17" x14ac:dyDescent="0.25">
      <c r="A23">
        <f t="shared" si="1"/>
        <v>2034</v>
      </c>
      <c r="B23">
        <v>11</v>
      </c>
      <c r="C23">
        <v>5</v>
      </c>
      <c r="D23">
        <f t="shared" si="2"/>
        <v>121.28700000000001</v>
      </c>
      <c r="E23">
        <f t="shared" si="3"/>
        <v>2.3029999999999999</v>
      </c>
      <c r="F23">
        <f t="shared" si="4"/>
        <v>1.1539999999999999</v>
      </c>
      <c r="G23">
        <f t="shared" si="5"/>
        <v>0.42699999999999999</v>
      </c>
      <c r="H23">
        <f t="shared" si="6"/>
        <v>30.577999999999999</v>
      </c>
      <c r="I23" t="s">
        <v>53</v>
      </c>
      <c r="J23">
        <v>2034</v>
      </c>
      <c r="K23">
        <v>11</v>
      </c>
      <c r="L23">
        <v>5</v>
      </c>
      <c r="M23">
        <v>121287</v>
      </c>
      <c r="N23">
        <v>2303</v>
      </c>
      <c r="O23">
        <v>1154</v>
      </c>
      <c r="P23">
        <v>427</v>
      </c>
      <c r="Q23">
        <v>30578</v>
      </c>
    </row>
    <row r="24" spans="1:17" x14ac:dyDescent="0.25">
      <c r="A24">
        <f t="shared" si="1"/>
        <v>2034</v>
      </c>
      <c r="B24">
        <v>12</v>
      </c>
      <c r="C24">
        <v>2</v>
      </c>
      <c r="D24">
        <f t="shared" si="2"/>
        <v>101.15300000000001</v>
      </c>
      <c r="E24">
        <f t="shared" si="3"/>
        <v>1.8380000000000001</v>
      </c>
      <c r="F24">
        <f t="shared" si="4"/>
        <v>1.004</v>
      </c>
      <c r="G24">
        <f t="shared" si="5"/>
        <v>0.34599999999999997</v>
      </c>
      <c r="H24">
        <f t="shared" si="6"/>
        <v>26.071999999999999</v>
      </c>
      <c r="I24" t="s">
        <v>53</v>
      </c>
      <c r="J24">
        <v>2034</v>
      </c>
      <c r="K24">
        <v>12</v>
      </c>
      <c r="L24">
        <v>2</v>
      </c>
      <c r="M24">
        <v>101153</v>
      </c>
      <c r="N24">
        <v>1838</v>
      </c>
      <c r="O24">
        <v>1004</v>
      </c>
      <c r="P24">
        <v>346</v>
      </c>
      <c r="Q24">
        <v>26072</v>
      </c>
    </row>
    <row r="25" spans="1:17" x14ac:dyDescent="0.25">
      <c r="A25">
        <f t="shared" si="1"/>
        <v>2034</v>
      </c>
      <c r="B25">
        <v>12</v>
      </c>
      <c r="C25">
        <v>5</v>
      </c>
      <c r="D25">
        <f t="shared" si="2"/>
        <v>131.04</v>
      </c>
      <c r="E25">
        <f t="shared" si="3"/>
        <v>2.427</v>
      </c>
      <c r="F25">
        <f t="shared" si="4"/>
        <v>1.198</v>
      </c>
      <c r="G25">
        <f t="shared" si="5"/>
        <v>0.442</v>
      </c>
      <c r="H25">
        <f t="shared" si="6"/>
        <v>31.77</v>
      </c>
      <c r="I25" t="s">
        <v>53</v>
      </c>
      <c r="J25">
        <v>2034</v>
      </c>
      <c r="K25">
        <v>12</v>
      </c>
      <c r="L25">
        <v>5</v>
      </c>
      <c r="M25">
        <v>131040</v>
      </c>
      <c r="N25">
        <v>2427</v>
      </c>
      <c r="O25">
        <v>1198</v>
      </c>
      <c r="P25">
        <v>442</v>
      </c>
      <c r="Q25">
        <v>31770</v>
      </c>
    </row>
    <row r="26" spans="1:17" x14ac:dyDescent="0.25">
      <c r="A26" t="s">
        <v>51</v>
      </c>
      <c r="J26" t="s">
        <v>46</v>
      </c>
    </row>
    <row r="27" spans="1:17" x14ac:dyDescent="0.25">
      <c r="D27" t="s">
        <v>44</v>
      </c>
      <c r="J27" t="s">
        <v>47</v>
      </c>
    </row>
    <row r="28" spans="1:17" x14ac:dyDescent="0.25">
      <c r="A28" t="s">
        <v>0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  <c r="G28" t="s">
        <v>6</v>
      </c>
      <c r="H28" t="s">
        <v>7</v>
      </c>
      <c r="J28" t="s">
        <v>0</v>
      </c>
      <c r="K28" t="s">
        <v>1</v>
      </c>
      <c r="L28" t="s">
        <v>2</v>
      </c>
      <c r="M28" t="s">
        <v>3</v>
      </c>
      <c r="N28" t="s">
        <v>4</v>
      </c>
      <c r="O28" t="s">
        <v>5</v>
      </c>
      <c r="P28" t="s">
        <v>6</v>
      </c>
      <c r="Q28" t="s">
        <v>7</v>
      </c>
    </row>
    <row r="29" spans="1:17" x14ac:dyDescent="0.25">
      <c r="A29" t="str">
        <f>IF(A1=A28,"Correct","Wrong")</f>
        <v>Correct</v>
      </c>
      <c r="B29" t="str">
        <f t="shared" ref="B29:H29" si="7">IF(B1=B28,"Correct","Wrong")</f>
        <v>Correct</v>
      </c>
      <c r="C29" t="str">
        <f t="shared" si="7"/>
        <v>Correct</v>
      </c>
      <c r="D29" t="str">
        <f t="shared" si="7"/>
        <v>Correct</v>
      </c>
      <c r="E29" t="str">
        <f t="shared" si="7"/>
        <v>Correct</v>
      </c>
      <c r="F29" t="str">
        <f t="shared" si="7"/>
        <v>Correct</v>
      </c>
      <c r="G29" t="str">
        <f t="shared" si="7"/>
        <v>Correct</v>
      </c>
      <c r="H29" t="str">
        <f t="shared" si="7"/>
        <v>Correct</v>
      </c>
      <c r="J29" t="str">
        <f>IF(J1=J28,"Correct","Wrong")</f>
        <v>Correct</v>
      </c>
      <c r="K29" t="str">
        <f t="shared" ref="K29:Q29" si="8">IF(K1=K28,"Correct","Wrong")</f>
        <v>Correct</v>
      </c>
      <c r="L29" t="str">
        <f t="shared" si="8"/>
        <v>Correct</v>
      </c>
      <c r="M29" t="str">
        <f t="shared" si="8"/>
        <v>Correct</v>
      </c>
      <c r="N29" t="str">
        <f t="shared" si="8"/>
        <v>Correct</v>
      </c>
      <c r="O29" t="str">
        <f t="shared" si="8"/>
        <v>Correct</v>
      </c>
      <c r="P29" t="str">
        <f t="shared" si="8"/>
        <v>Correct</v>
      </c>
      <c r="Q29" t="str">
        <f t="shared" si="8"/>
        <v>Correct</v>
      </c>
    </row>
    <row r="30" spans="1:17" x14ac:dyDescent="0.25">
      <c r="A30" t="s">
        <v>31</v>
      </c>
      <c r="B30" t="s">
        <v>31</v>
      </c>
      <c r="C30" t="s">
        <v>31</v>
      </c>
      <c r="D30" t="s">
        <v>30</v>
      </c>
      <c r="E30" t="s">
        <v>30</v>
      </c>
      <c r="F30" t="s">
        <v>30</v>
      </c>
      <c r="G30" t="s">
        <v>30</v>
      </c>
      <c r="H30" t="s">
        <v>30</v>
      </c>
      <c r="M30" t="s">
        <v>32</v>
      </c>
      <c r="N30" t="s">
        <v>32</v>
      </c>
      <c r="O30" t="s">
        <v>32</v>
      </c>
      <c r="P30" t="s">
        <v>32</v>
      </c>
      <c r="Q30" t="s">
        <v>32</v>
      </c>
    </row>
    <row r="31" spans="1:17" x14ac:dyDescent="0.25">
      <c r="A31" t="s">
        <v>50</v>
      </c>
      <c r="B31">
        <f>A2</f>
        <v>2034</v>
      </c>
      <c r="C31" t="str">
        <f>IF(B31=K31,"CORRECT","Wrong!!!")</f>
        <v>CORRECT</v>
      </c>
      <c r="J31" t="s">
        <v>50</v>
      </c>
      <c r="K31">
        <f>J2</f>
        <v>2034</v>
      </c>
    </row>
    <row r="32" spans="1:17" x14ac:dyDescent="0.25">
      <c r="C32" s="69" t="s">
        <v>76</v>
      </c>
      <c r="D32">
        <f>SUM(D2:D25)/12</f>
        <v>221.82424999999998</v>
      </c>
      <c r="E32">
        <f>D32*0.00110231131</f>
        <v>0.24451937960726747</v>
      </c>
    </row>
    <row r="33" spans="3:5" x14ac:dyDescent="0.25">
      <c r="C33" s="69" t="s">
        <v>7</v>
      </c>
      <c r="D33">
        <f>SUM(H2:H25)/12</f>
        <v>61.627583333333341</v>
      </c>
      <c r="E33">
        <f>D33*0.00110231131</f>
        <v>6.7932782116300841E-2</v>
      </c>
    </row>
    <row r="34" spans="3:5" x14ac:dyDescent="0.25">
      <c r="C34" s="71" t="s">
        <v>77</v>
      </c>
      <c r="D34" s="70">
        <f>SUM(E2:E25)/12</f>
        <v>4.4834166666666677</v>
      </c>
      <c r="E34" s="70">
        <f>D34*0.00110231131</f>
        <v>4.9421208991091677E-3</v>
      </c>
    </row>
    <row r="35" spans="3:5" x14ac:dyDescent="0.25">
      <c r="C35" s="70"/>
      <c r="D35" s="70">
        <f>SUM(F2:F25)/12</f>
        <v>2.3169166666666667</v>
      </c>
      <c r="E35" s="70">
        <f t="shared" ref="E35:E36" si="9">D35*0.00110231131</f>
        <v>2.5539634459941668E-3</v>
      </c>
    </row>
    <row r="36" spans="3:5" x14ac:dyDescent="0.25">
      <c r="C36" s="70"/>
      <c r="D36" s="70">
        <f>SUM(G2:G25)/12</f>
        <v>0.82766666666666666</v>
      </c>
      <c r="E36" s="70">
        <f t="shared" si="9"/>
        <v>9.1234632757666661E-4</v>
      </c>
    </row>
    <row r="37" spans="3:5" x14ac:dyDescent="0.25">
      <c r="C37" s="70"/>
      <c r="D37" s="70"/>
      <c r="E37" s="70">
        <f>E34+E35+E36</f>
        <v>8.4084306726800017E-3</v>
      </c>
    </row>
    <row r="41" spans="3:5" x14ac:dyDescent="0.25">
      <c r="C41" s="69"/>
    </row>
    <row r="42" spans="3:5" x14ac:dyDescent="0.25">
      <c r="C42" s="69"/>
    </row>
    <row r="43" spans="3:5" x14ac:dyDescent="0.25">
      <c r="C43" s="71"/>
      <c r="D43" s="70"/>
      <c r="E43" s="70"/>
    </row>
    <row r="44" spans="3:5" x14ac:dyDescent="0.25">
      <c r="C44" s="70"/>
      <c r="D44" s="70"/>
      <c r="E44" s="70"/>
    </row>
    <row r="45" spans="3:5" x14ac:dyDescent="0.25">
      <c r="C45" s="70"/>
      <c r="D45" s="70"/>
      <c r="E45" s="70"/>
    </row>
    <row r="46" spans="3:5" x14ac:dyDescent="0.25">
      <c r="C46" s="70"/>
      <c r="D46" s="70"/>
      <c r="E46" s="7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5" sqref="C15"/>
    </sheetView>
  </sheetViews>
  <sheetFormatPr defaultRowHeight="15" x14ac:dyDescent="0.25"/>
  <cols>
    <col min="2" max="2" width="26.42578125" customWidth="1"/>
    <col min="3" max="3" width="32.85546875" customWidth="1"/>
  </cols>
  <sheetData>
    <row r="1" spans="1:3" x14ac:dyDescent="0.25">
      <c r="A1" t="s">
        <v>8</v>
      </c>
      <c r="B1" t="s">
        <v>9</v>
      </c>
      <c r="C1" t="s">
        <v>10</v>
      </c>
    </row>
    <row r="2" spans="1:3" x14ac:dyDescent="0.25">
      <c r="A2">
        <v>0</v>
      </c>
      <c r="B2" t="s">
        <v>11</v>
      </c>
      <c r="C2" t="s">
        <v>12</v>
      </c>
    </row>
    <row r="3" spans="1:3" x14ac:dyDescent="0.25">
      <c r="A3">
        <v>0</v>
      </c>
      <c r="B3" t="s">
        <v>13</v>
      </c>
      <c r="C3" s="1">
        <v>43388.599016203705</v>
      </c>
    </row>
    <row r="4" spans="1:3" x14ac:dyDescent="0.25">
      <c r="A4">
        <v>0</v>
      </c>
      <c r="B4" t="s">
        <v>14</v>
      </c>
      <c r="C4" t="s">
        <v>48</v>
      </c>
    </row>
    <row r="5" spans="1:3" x14ac:dyDescent="0.25">
      <c r="A5">
        <v>0</v>
      </c>
      <c r="B5" t="s">
        <v>15</v>
      </c>
      <c r="C5" t="s">
        <v>16</v>
      </c>
    </row>
    <row r="6" spans="1:3" x14ac:dyDescent="0.25">
      <c r="A6">
        <v>2</v>
      </c>
      <c r="B6" t="s">
        <v>17</v>
      </c>
      <c r="C6" s="22">
        <v>43386.236145833333</v>
      </c>
    </row>
    <row r="7" spans="1:3" x14ac:dyDescent="0.25">
      <c r="A7">
        <v>2</v>
      </c>
      <c r="B7" t="s">
        <v>18</v>
      </c>
      <c r="C7" s="22" t="s">
        <v>49</v>
      </c>
    </row>
    <row r="8" spans="1:3" x14ac:dyDescent="0.25">
      <c r="A8">
        <v>2</v>
      </c>
      <c r="B8" t="s">
        <v>19</v>
      </c>
      <c r="C8" s="22">
        <v>43378.620949074073</v>
      </c>
    </row>
    <row r="9" spans="1:3" x14ac:dyDescent="0.25">
      <c r="A9">
        <v>2</v>
      </c>
      <c r="B9" t="s">
        <v>20</v>
      </c>
      <c r="C9" t="s">
        <v>21</v>
      </c>
    </row>
    <row r="10" spans="1:3" x14ac:dyDescent="0.25">
      <c r="A10">
        <v>2</v>
      </c>
      <c r="B10" t="s">
        <v>22</v>
      </c>
      <c r="C10" t="s">
        <v>23</v>
      </c>
    </row>
    <row r="11" spans="1:3" x14ac:dyDescent="0.25">
      <c r="A11">
        <v>2</v>
      </c>
      <c r="B11" t="s">
        <v>24</v>
      </c>
      <c r="C11" t="s">
        <v>25</v>
      </c>
    </row>
    <row r="12" spans="1:3" x14ac:dyDescent="0.25">
      <c r="A12">
        <v>2</v>
      </c>
      <c r="B12" t="s">
        <v>26</v>
      </c>
      <c r="C12" t="s">
        <v>27</v>
      </c>
    </row>
    <row r="13" spans="1:3" x14ac:dyDescent="0.25">
      <c r="A13">
        <v>2</v>
      </c>
      <c r="B13" t="s">
        <v>28</v>
      </c>
      <c r="C13" t="s">
        <v>29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A4" workbookViewId="0">
      <selection activeCell="K4" sqref="K4:L4"/>
    </sheetView>
  </sheetViews>
  <sheetFormatPr defaultRowHeight="15" x14ac:dyDescent="0.25"/>
  <cols>
    <col min="4" max="4" width="9.85546875" style="30" customWidth="1"/>
    <col min="5" max="5" width="9" bestFit="1" customWidth="1"/>
    <col min="9" max="11" width="9" bestFit="1" customWidth="1"/>
    <col min="12" max="12" width="9.28515625" bestFit="1" customWidth="1"/>
    <col min="13" max="13" width="9" bestFit="1" customWidth="1"/>
    <col min="20" max="20" width="8.85546875" style="18"/>
    <col min="25" max="25" width="8.85546875" style="18"/>
    <col min="27" max="27" width="8.85546875" style="20"/>
    <col min="28" max="28" width="8.85546875" style="18"/>
  </cols>
  <sheetData>
    <row r="1" spans="1:30" x14ac:dyDescent="0.25">
      <c r="A1" s="2" t="s">
        <v>45</v>
      </c>
      <c r="B1" s="3"/>
      <c r="C1" s="2"/>
      <c r="D1" s="24"/>
      <c r="E1" s="2"/>
      <c r="F1" s="2"/>
      <c r="G1" s="2"/>
      <c r="H1" s="2"/>
      <c r="I1" s="2"/>
      <c r="J1" s="4"/>
      <c r="N1" s="2"/>
      <c r="Y1" s="18">
        <v>2034</v>
      </c>
      <c r="AB1" s="18">
        <v>2045</v>
      </c>
    </row>
    <row r="2" spans="1:30" ht="66.599999999999994" customHeight="1" x14ac:dyDescent="0.25">
      <c r="A2" s="59" t="s">
        <v>0</v>
      </c>
      <c r="B2" s="59" t="s">
        <v>1</v>
      </c>
      <c r="C2" s="59" t="s">
        <v>54</v>
      </c>
      <c r="D2" s="61" t="s">
        <v>63</v>
      </c>
      <c r="E2" s="47" t="s">
        <v>3</v>
      </c>
      <c r="F2" s="47" t="s">
        <v>66</v>
      </c>
      <c r="G2" s="47" t="s">
        <v>67</v>
      </c>
      <c r="H2" s="47" t="s">
        <v>68</v>
      </c>
      <c r="I2" s="47" t="s">
        <v>64</v>
      </c>
      <c r="J2" s="42" t="s">
        <v>7</v>
      </c>
      <c r="K2" s="49" t="s">
        <v>69</v>
      </c>
      <c r="L2" s="49" t="s">
        <v>70</v>
      </c>
      <c r="M2" s="49" t="s">
        <v>71</v>
      </c>
      <c r="N2" s="5"/>
      <c r="O2">
        <v>2008</v>
      </c>
      <c r="P2">
        <v>2010</v>
      </c>
      <c r="Q2">
        <v>2012</v>
      </c>
      <c r="R2">
        <v>2014</v>
      </c>
      <c r="S2">
        <v>2015</v>
      </c>
      <c r="T2" s="18">
        <v>2017</v>
      </c>
      <c r="U2">
        <v>2018</v>
      </c>
      <c r="V2">
        <v>2021</v>
      </c>
      <c r="W2">
        <v>2024</v>
      </c>
      <c r="X2">
        <v>2030</v>
      </c>
      <c r="Y2" s="18">
        <v>2034</v>
      </c>
      <c r="Z2">
        <v>2035</v>
      </c>
      <c r="AA2" s="20">
        <v>2040</v>
      </c>
      <c r="AB2" s="18">
        <v>2045</v>
      </c>
      <c r="AC2" t="s">
        <v>33</v>
      </c>
      <c r="AD2" t="s">
        <v>34</v>
      </c>
    </row>
    <row r="3" spans="1:30" ht="33" customHeight="1" x14ac:dyDescent="0.25">
      <c r="A3" s="60"/>
      <c r="B3" s="60"/>
      <c r="C3" s="60"/>
      <c r="D3" s="60"/>
      <c r="E3" s="62" t="s">
        <v>65</v>
      </c>
      <c r="F3" s="63"/>
      <c r="G3" s="63"/>
      <c r="H3" s="63"/>
      <c r="I3" s="63"/>
      <c r="J3" s="63"/>
      <c r="K3" s="58" t="s">
        <v>55</v>
      </c>
      <c r="L3" s="58"/>
      <c r="M3" s="58"/>
      <c r="N3" s="5"/>
    </row>
    <row r="4" spans="1:30" x14ac:dyDescent="0.25">
      <c r="A4" s="43">
        <f>SummaryReportBody!$A$2</f>
        <v>2034</v>
      </c>
      <c r="B4" s="44">
        <v>1</v>
      </c>
      <c r="C4" s="43">
        <v>2</v>
      </c>
      <c r="D4" s="45">
        <f t="shared" ref="D4:D27" si="0">AD4</f>
        <v>9</v>
      </c>
      <c r="E4" s="48">
        <f>0.00110231131*SummaryReportBody!D2</f>
        <v>0.10598833476781</v>
      </c>
      <c r="F4" s="48">
        <f>0.00110231131*SummaryReportBody!E2</f>
        <v>1.93565866036E-3</v>
      </c>
      <c r="G4" s="48">
        <f>0.00110231131*SummaryReportBody!F2</f>
        <v>1.0736512159399999E-3</v>
      </c>
      <c r="H4" s="48">
        <f>0.00110231131*SummaryReportBody!G2</f>
        <v>3.6817197753999999E-4</v>
      </c>
      <c r="I4" s="48">
        <f>(F4+G4+H4)</f>
        <v>3.3774818538399999E-3</v>
      </c>
      <c r="J4" s="48">
        <f>0.00110231131*SummaryReportBody!H2</f>
        <v>2.7673525437550001E-2</v>
      </c>
      <c r="K4" s="46">
        <f>(F4+G4+H4)*D4</f>
        <v>3.0397336684559999E-2</v>
      </c>
      <c r="L4" s="46">
        <f>E4*D4</f>
        <v>0.95389501291029</v>
      </c>
      <c r="M4" s="46">
        <f>J4*D4</f>
        <v>0.24906172893795001</v>
      </c>
      <c r="N4" s="6"/>
      <c r="O4" s="7">
        <v>8</v>
      </c>
      <c r="P4" s="7">
        <v>10</v>
      </c>
      <c r="Q4">
        <v>9</v>
      </c>
      <c r="R4">
        <v>8</v>
      </c>
      <c r="S4">
        <v>9</v>
      </c>
      <c r="T4" s="18">
        <v>9</v>
      </c>
      <c r="U4">
        <v>8</v>
      </c>
      <c r="V4">
        <v>10</v>
      </c>
      <c r="W4">
        <v>8</v>
      </c>
      <c r="X4">
        <v>8</v>
      </c>
      <c r="Y4" s="18">
        <v>9</v>
      </c>
      <c r="Z4" s="2">
        <v>8</v>
      </c>
      <c r="AA4" s="20">
        <v>9</v>
      </c>
      <c r="AB4" s="18">
        <v>9</v>
      </c>
      <c r="AC4">
        <f t="shared" ref="AC4:AC27" si="1">IF(A4=2008,O4,IF(A4=2012,Q4,IF(A4=2015,S4,IF(A4=2017,T4,IF(A4=2018,U4,IF(A4=2010,P4,IF(A4=2014,R4,IF(A4=2040,AA4,30))))))))</f>
        <v>30</v>
      </c>
      <c r="AD4">
        <f t="shared" ref="AD4:AD27" si="2">IF(AC4&lt;30,AC4,IF(A4=2021,V4,IF(A4=2024,W4,IF(A4=2030,X4,IF(A4=2034,Y4,IF(A4=2035,Z4,IF(A4=2045,AB4,"wrong")))))))</f>
        <v>9</v>
      </c>
    </row>
    <row r="5" spans="1:30" x14ac:dyDescent="0.25">
      <c r="A5" s="43">
        <f>SummaryReportBody!$A$2</f>
        <v>2034</v>
      </c>
      <c r="B5" s="44">
        <v>1</v>
      </c>
      <c r="C5" s="43">
        <v>5</v>
      </c>
      <c r="D5" s="45">
        <f t="shared" si="0"/>
        <v>22</v>
      </c>
      <c r="E5" s="48">
        <f>0.00110231131*SummaryReportBody!D3</f>
        <v>0.12645164192665001</v>
      </c>
      <c r="F5" s="48">
        <f>0.00110231131*SummaryReportBody!E3</f>
        <v>2.3765831843600002E-3</v>
      </c>
      <c r="G5" s="48">
        <f>0.00110231131*SummaryReportBody!F3</f>
        <v>1.1827800356299998E-3</v>
      </c>
      <c r="H5" s="48">
        <f>0.00110231131*SummaryReportBody!G3</f>
        <v>4.3651527876E-4</v>
      </c>
      <c r="I5" s="48">
        <f t="shared" ref="I5:I27" si="3">(F5+G5+H5)</f>
        <v>3.9958784987500001E-3</v>
      </c>
      <c r="J5" s="48">
        <f>0.00110231131*SummaryReportBody!H3</f>
        <v>3.176971426551E-2</v>
      </c>
      <c r="K5" s="46">
        <f t="shared" ref="K5:K27" si="4">(F5+G5+H5)*D5</f>
        <v>8.7909326972500007E-2</v>
      </c>
      <c r="L5" s="46">
        <f t="shared" ref="L5:L27" si="5">E5*D5</f>
        <v>2.7819361223863002</v>
      </c>
      <c r="M5" s="46">
        <f t="shared" ref="M5:M27" si="6">J5*D5</f>
        <v>0.69893371384122005</v>
      </c>
      <c r="N5" s="6"/>
      <c r="O5" s="7">
        <v>23</v>
      </c>
      <c r="P5" s="7">
        <v>21</v>
      </c>
      <c r="Q5">
        <v>22</v>
      </c>
      <c r="R5">
        <v>23</v>
      </c>
      <c r="S5">
        <v>22</v>
      </c>
      <c r="T5" s="18">
        <v>22</v>
      </c>
      <c r="U5">
        <v>23</v>
      </c>
      <c r="V5">
        <v>21</v>
      </c>
      <c r="W5">
        <v>23</v>
      </c>
      <c r="X5">
        <v>23</v>
      </c>
      <c r="Y5" s="18">
        <v>22</v>
      </c>
      <c r="Z5" s="2">
        <v>23</v>
      </c>
      <c r="AA5" s="20">
        <v>22</v>
      </c>
      <c r="AB5" s="18">
        <v>22</v>
      </c>
      <c r="AC5">
        <f t="shared" si="1"/>
        <v>30</v>
      </c>
      <c r="AD5">
        <f t="shared" si="2"/>
        <v>22</v>
      </c>
    </row>
    <row r="6" spans="1:30" x14ac:dyDescent="0.25">
      <c r="A6" s="43">
        <f>SummaryReportBody!$A$2</f>
        <v>2034</v>
      </c>
      <c r="B6" s="44">
        <v>2</v>
      </c>
      <c r="C6" s="43">
        <v>2</v>
      </c>
      <c r="D6" s="45">
        <f t="shared" si="0"/>
        <v>8</v>
      </c>
      <c r="E6" s="48">
        <f>0.00110231131*SummaryReportBody!D4</f>
        <v>9.6513969058359989E-2</v>
      </c>
      <c r="F6" s="48">
        <f>0.00110231131*SummaryReportBody!E4</f>
        <v>1.78464201089E-3</v>
      </c>
      <c r="G6" s="48">
        <f>0.00110231131*SummaryReportBody!F4</f>
        <v>9.9097786769000002E-4</v>
      </c>
      <c r="H6" s="48">
        <f>0.00110231131*SummaryReportBody!G4</f>
        <v>3.4281881740999998E-4</v>
      </c>
      <c r="I6" s="48">
        <f t="shared" si="3"/>
        <v>3.1184386959899999E-3</v>
      </c>
      <c r="J6" s="48">
        <f>0.00110231131*SummaryReportBody!H4</f>
        <v>2.5931873567749997E-2</v>
      </c>
      <c r="K6" s="46">
        <f t="shared" si="4"/>
        <v>2.4947509567919999E-2</v>
      </c>
      <c r="L6" s="46">
        <f t="shared" si="5"/>
        <v>0.77211175246687991</v>
      </c>
      <c r="M6" s="46">
        <f t="shared" si="6"/>
        <v>0.20745498854199998</v>
      </c>
      <c r="N6" s="6"/>
      <c r="O6" s="7">
        <v>8</v>
      </c>
      <c r="P6" s="7">
        <v>8</v>
      </c>
      <c r="Q6">
        <v>8</v>
      </c>
      <c r="R6">
        <v>8</v>
      </c>
      <c r="S6">
        <v>8</v>
      </c>
      <c r="T6" s="18">
        <v>8</v>
      </c>
      <c r="U6">
        <v>8</v>
      </c>
      <c r="V6">
        <v>8</v>
      </c>
      <c r="W6">
        <v>8</v>
      </c>
      <c r="X6">
        <v>8</v>
      </c>
      <c r="Y6" s="18">
        <v>8</v>
      </c>
      <c r="Z6" s="2">
        <v>8</v>
      </c>
      <c r="AA6" s="20">
        <v>8</v>
      </c>
      <c r="AB6" s="18">
        <v>8</v>
      </c>
      <c r="AC6">
        <f t="shared" si="1"/>
        <v>30</v>
      </c>
      <c r="AD6">
        <f t="shared" si="2"/>
        <v>8</v>
      </c>
    </row>
    <row r="7" spans="1:30" x14ac:dyDescent="0.25">
      <c r="A7" s="43">
        <f>SummaryReportBody!$A$2</f>
        <v>2034</v>
      </c>
      <c r="B7" s="44">
        <v>2</v>
      </c>
      <c r="C7" s="43">
        <v>5</v>
      </c>
      <c r="D7" s="45">
        <f t="shared" si="0"/>
        <v>20</v>
      </c>
      <c r="E7" s="48">
        <f>0.00110231131*SummaryReportBody!D5</f>
        <v>0.12780307559271001</v>
      </c>
      <c r="F7" s="48">
        <f>0.00110231131*SummaryReportBody!E5</f>
        <v>2.39973172187E-3</v>
      </c>
      <c r="G7" s="48">
        <f>0.00110231131*SummaryReportBody!F5</f>
        <v>1.2048262618299999E-3</v>
      </c>
      <c r="H7" s="48">
        <f>0.00110231131*SummaryReportBody!G5</f>
        <v>4.4423145793000003E-4</v>
      </c>
      <c r="I7" s="48">
        <f t="shared" si="3"/>
        <v>4.0487894416299996E-3</v>
      </c>
      <c r="J7" s="48">
        <f>0.00110231131*SummaryReportBody!H5</f>
        <v>3.1965925678689999E-2</v>
      </c>
      <c r="K7" s="46">
        <f t="shared" si="4"/>
        <v>8.0975788832599996E-2</v>
      </c>
      <c r="L7" s="46">
        <f t="shared" si="5"/>
        <v>2.5560615118542001</v>
      </c>
      <c r="M7" s="46">
        <f t="shared" si="6"/>
        <v>0.63931851357379998</v>
      </c>
      <c r="N7" s="6"/>
      <c r="O7" s="7">
        <v>21</v>
      </c>
      <c r="P7" s="7">
        <v>20</v>
      </c>
      <c r="Q7">
        <v>21</v>
      </c>
      <c r="R7">
        <v>20</v>
      </c>
      <c r="S7">
        <v>20</v>
      </c>
      <c r="T7" s="18">
        <v>20</v>
      </c>
      <c r="U7">
        <v>20</v>
      </c>
      <c r="V7">
        <v>20</v>
      </c>
      <c r="W7">
        <v>21</v>
      </c>
      <c r="X7">
        <v>20</v>
      </c>
      <c r="Y7" s="18">
        <v>20</v>
      </c>
      <c r="Z7" s="2">
        <v>20</v>
      </c>
      <c r="AA7" s="20">
        <v>21</v>
      </c>
      <c r="AB7" s="18">
        <v>20</v>
      </c>
      <c r="AC7">
        <f t="shared" si="1"/>
        <v>30</v>
      </c>
      <c r="AD7">
        <f t="shared" si="2"/>
        <v>20</v>
      </c>
    </row>
    <row r="8" spans="1:30" x14ac:dyDescent="0.25">
      <c r="A8" s="43">
        <f>SummaryReportBody!$A$2</f>
        <v>2034</v>
      </c>
      <c r="B8" s="44">
        <v>3</v>
      </c>
      <c r="C8" s="43">
        <v>2</v>
      </c>
      <c r="D8" s="45">
        <f t="shared" si="0"/>
        <v>8</v>
      </c>
      <c r="E8" s="48">
        <f>0.00110231131*SummaryReportBody!D6</f>
        <v>0.12192004013124</v>
      </c>
      <c r="F8" s="48">
        <f>0.00110231131*SummaryReportBody!E6</f>
        <v>2.2266688462000001E-3</v>
      </c>
      <c r="G8" s="48">
        <f>0.00110231131*SummaryReportBody!F6</f>
        <v>1.2478164029199998E-3</v>
      </c>
      <c r="H8" s="48">
        <f>0.00110231131*SummaryReportBody!G6</f>
        <v>4.2990141090000001E-4</v>
      </c>
      <c r="I8" s="48">
        <f t="shared" si="3"/>
        <v>3.9043866600200002E-3</v>
      </c>
      <c r="J8" s="48">
        <f>0.00110231131*SummaryReportBody!H6</f>
        <v>3.1131476017020002E-2</v>
      </c>
      <c r="K8" s="46">
        <f t="shared" si="4"/>
        <v>3.1235093280160001E-2</v>
      </c>
      <c r="L8" s="46">
        <f t="shared" si="5"/>
        <v>0.97536032104991999</v>
      </c>
      <c r="M8" s="46">
        <f t="shared" si="6"/>
        <v>0.24905180813616001</v>
      </c>
      <c r="N8" s="6"/>
      <c r="O8" s="7">
        <v>10</v>
      </c>
      <c r="P8" s="7">
        <v>8</v>
      </c>
      <c r="Q8">
        <v>9</v>
      </c>
      <c r="R8">
        <v>10</v>
      </c>
      <c r="S8">
        <v>9</v>
      </c>
      <c r="T8" s="18">
        <v>8</v>
      </c>
      <c r="U8">
        <v>9</v>
      </c>
      <c r="V8">
        <v>8</v>
      </c>
      <c r="W8">
        <v>10</v>
      </c>
      <c r="X8">
        <v>10</v>
      </c>
      <c r="Y8" s="18">
        <v>8</v>
      </c>
      <c r="Z8" s="2">
        <v>9</v>
      </c>
      <c r="AA8" s="20">
        <v>9</v>
      </c>
      <c r="AB8" s="18">
        <v>8</v>
      </c>
      <c r="AC8">
        <f t="shared" si="1"/>
        <v>30</v>
      </c>
      <c r="AD8">
        <f t="shared" si="2"/>
        <v>8</v>
      </c>
    </row>
    <row r="9" spans="1:30" x14ac:dyDescent="0.25">
      <c r="A9" s="43">
        <f>SummaryReportBody!$A$2</f>
        <v>2034</v>
      </c>
      <c r="B9" s="44">
        <v>3</v>
      </c>
      <c r="C9" s="43">
        <v>5</v>
      </c>
      <c r="D9" s="45">
        <f t="shared" si="0"/>
        <v>23</v>
      </c>
      <c r="E9" s="48">
        <f>0.00110231131*SummaryReportBody!D7</f>
        <v>0.13847565369612999</v>
      </c>
      <c r="F9" s="48">
        <f>0.00110231131*SummaryReportBody!E7</f>
        <v>2.5970454463599998E-3</v>
      </c>
      <c r="G9" s="48">
        <f>0.00110231131*SummaryReportBody!F7</f>
        <v>1.3040342797299999E-3</v>
      </c>
      <c r="H9" s="48">
        <f>0.00110231131*SummaryReportBody!G7</f>
        <v>4.8171004247E-4</v>
      </c>
      <c r="I9" s="48">
        <f t="shared" si="3"/>
        <v>4.3827897685600001E-3</v>
      </c>
      <c r="J9" s="48">
        <f>0.00110231131*SummaryReportBody!H7</f>
        <v>3.4393215183309997E-2</v>
      </c>
      <c r="K9" s="46">
        <f t="shared" si="4"/>
        <v>0.10080416467688</v>
      </c>
      <c r="L9" s="46">
        <f t="shared" si="5"/>
        <v>3.1849400350109898</v>
      </c>
      <c r="M9" s="46">
        <f t="shared" si="6"/>
        <v>0.79104394921612997</v>
      </c>
      <c r="N9" s="6"/>
      <c r="O9" s="7">
        <v>21</v>
      </c>
      <c r="P9" s="7">
        <v>23</v>
      </c>
      <c r="Q9">
        <v>22</v>
      </c>
      <c r="R9">
        <v>21</v>
      </c>
      <c r="S9">
        <v>22</v>
      </c>
      <c r="T9" s="18">
        <v>23</v>
      </c>
      <c r="U9">
        <v>22</v>
      </c>
      <c r="V9">
        <v>23</v>
      </c>
      <c r="W9">
        <v>21</v>
      </c>
      <c r="X9">
        <v>21</v>
      </c>
      <c r="Y9" s="18">
        <v>23</v>
      </c>
      <c r="Z9" s="2">
        <v>22</v>
      </c>
      <c r="AA9" s="20">
        <v>22</v>
      </c>
      <c r="AB9" s="18">
        <v>23</v>
      </c>
      <c r="AC9">
        <f t="shared" si="1"/>
        <v>30</v>
      </c>
      <c r="AD9">
        <f t="shared" si="2"/>
        <v>23</v>
      </c>
    </row>
    <row r="10" spans="1:30" x14ac:dyDescent="0.25">
      <c r="A10" s="43">
        <f>SummaryReportBody!$A$2</f>
        <v>2034</v>
      </c>
      <c r="B10" s="44">
        <v>4</v>
      </c>
      <c r="C10" s="43">
        <v>2</v>
      </c>
      <c r="D10" s="45">
        <f t="shared" si="0"/>
        <v>10</v>
      </c>
      <c r="E10" s="48">
        <f>0.00110231131*SummaryReportBody!D8</f>
        <v>0.12115062683686001</v>
      </c>
      <c r="F10" s="48">
        <f>0.00110231131*SummaryReportBody!E8</f>
        <v>2.3269791754100002E-3</v>
      </c>
      <c r="G10" s="48">
        <f>0.00110231131*SummaryReportBody!F8</f>
        <v>1.3007273458E-3</v>
      </c>
      <c r="H10" s="48">
        <f>0.00110231131*SummaryReportBody!G8</f>
        <v>4.4753839186E-4</v>
      </c>
      <c r="I10" s="48">
        <f t="shared" si="3"/>
        <v>4.0752449130700003E-3</v>
      </c>
      <c r="J10" s="48">
        <f>0.00110231131*SummaryReportBody!H8</f>
        <v>3.3254527600079999E-2</v>
      </c>
      <c r="K10" s="46">
        <f t="shared" si="4"/>
        <v>4.0752449130700003E-2</v>
      </c>
      <c r="L10" s="46">
        <f t="shared" si="5"/>
        <v>1.2115062683686002</v>
      </c>
      <c r="M10" s="46">
        <f t="shared" si="6"/>
        <v>0.33254527600079997</v>
      </c>
      <c r="N10" s="6"/>
      <c r="O10" s="7">
        <v>8</v>
      </c>
      <c r="P10" s="7">
        <v>8</v>
      </c>
      <c r="Q10">
        <v>9</v>
      </c>
      <c r="R10">
        <v>8</v>
      </c>
      <c r="S10">
        <v>8</v>
      </c>
      <c r="T10" s="18">
        <v>10</v>
      </c>
      <c r="U10">
        <v>9</v>
      </c>
      <c r="V10">
        <v>8</v>
      </c>
      <c r="W10">
        <v>8</v>
      </c>
      <c r="X10">
        <v>8</v>
      </c>
      <c r="Y10" s="18">
        <v>10</v>
      </c>
      <c r="Z10" s="2">
        <v>9</v>
      </c>
      <c r="AA10" s="20">
        <v>9</v>
      </c>
      <c r="AB10" s="18">
        <v>10</v>
      </c>
      <c r="AC10">
        <f t="shared" si="1"/>
        <v>30</v>
      </c>
      <c r="AD10">
        <f t="shared" si="2"/>
        <v>10</v>
      </c>
    </row>
    <row r="11" spans="1:30" x14ac:dyDescent="0.25">
      <c r="A11" s="43">
        <f>SummaryReportBody!$A$2</f>
        <v>2034</v>
      </c>
      <c r="B11" s="44">
        <v>4</v>
      </c>
      <c r="C11" s="43">
        <v>5</v>
      </c>
      <c r="D11" s="45">
        <f t="shared" si="0"/>
        <v>20</v>
      </c>
      <c r="E11" s="48">
        <f>0.00110231131*SummaryReportBody!D9</f>
        <v>0.13571105693065</v>
      </c>
      <c r="F11" s="48">
        <f>0.00110231131*SummaryReportBody!E9</f>
        <v>2.67641186068E-3</v>
      </c>
      <c r="G11" s="48">
        <f>0.00110231131*SummaryReportBody!F9</f>
        <v>1.33820593034E-3</v>
      </c>
      <c r="H11" s="48">
        <f>0.00110231131*SummaryReportBody!G9</f>
        <v>4.9493777819000005E-4</v>
      </c>
      <c r="I11" s="48">
        <f t="shared" si="3"/>
        <v>4.5095555692100005E-3</v>
      </c>
      <c r="J11" s="48">
        <f>0.00110231131*SummaryReportBody!H9</f>
        <v>3.6152504034069999E-2</v>
      </c>
      <c r="K11" s="46">
        <f t="shared" si="4"/>
        <v>9.019111138420001E-2</v>
      </c>
      <c r="L11" s="46">
        <f t="shared" si="5"/>
        <v>2.714221138613</v>
      </c>
      <c r="M11" s="46">
        <f t="shared" si="6"/>
        <v>0.72305008068139998</v>
      </c>
      <c r="N11" s="6"/>
      <c r="O11" s="7">
        <v>22</v>
      </c>
      <c r="P11" s="7">
        <v>22</v>
      </c>
      <c r="Q11">
        <v>21</v>
      </c>
      <c r="R11">
        <v>22</v>
      </c>
      <c r="S11">
        <v>22</v>
      </c>
      <c r="T11" s="18">
        <v>20</v>
      </c>
      <c r="U11">
        <v>21</v>
      </c>
      <c r="V11">
        <v>22</v>
      </c>
      <c r="W11">
        <v>22</v>
      </c>
      <c r="X11">
        <v>22</v>
      </c>
      <c r="Y11" s="18">
        <v>20</v>
      </c>
      <c r="Z11" s="2">
        <v>21</v>
      </c>
      <c r="AA11" s="20">
        <v>21</v>
      </c>
      <c r="AB11" s="18">
        <v>20</v>
      </c>
      <c r="AC11">
        <f t="shared" si="1"/>
        <v>30</v>
      </c>
      <c r="AD11">
        <f t="shared" si="2"/>
        <v>20</v>
      </c>
    </row>
    <row r="12" spans="1:30" x14ac:dyDescent="0.25">
      <c r="A12" s="43">
        <f>SummaryReportBody!$A$2</f>
        <v>2034</v>
      </c>
      <c r="B12" s="44">
        <v>5</v>
      </c>
      <c r="C12" s="43">
        <v>2</v>
      </c>
      <c r="D12" s="45">
        <f t="shared" si="0"/>
        <v>8</v>
      </c>
      <c r="E12" s="48">
        <f>0.00110231131*SummaryReportBody!D10</f>
        <v>0.11665099206943999</v>
      </c>
      <c r="F12" s="48">
        <f>0.00110231131*SummaryReportBody!E10</f>
        <v>2.41736870283E-3</v>
      </c>
      <c r="G12" s="48">
        <f>0.00110231131*SummaryReportBody!F10</f>
        <v>1.29742041187E-3</v>
      </c>
      <c r="H12" s="48">
        <f>0.00110231131*SummaryReportBody!G10</f>
        <v>4.4753839186E-4</v>
      </c>
      <c r="I12" s="48">
        <f t="shared" si="3"/>
        <v>4.1623275065600001E-3</v>
      </c>
      <c r="J12" s="48">
        <f>0.00110231131*SummaryReportBody!H10</f>
        <v>3.3827729481279996E-2</v>
      </c>
      <c r="K12" s="46">
        <f t="shared" si="4"/>
        <v>3.3298620052480001E-2</v>
      </c>
      <c r="L12" s="46">
        <f t="shared" si="5"/>
        <v>0.93320793655551992</v>
      </c>
      <c r="M12" s="46">
        <f t="shared" si="6"/>
        <v>0.27062183585023997</v>
      </c>
      <c r="N12" s="6"/>
      <c r="O12" s="7">
        <v>9</v>
      </c>
      <c r="P12" s="7">
        <v>10</v>
      </c>
      <c r="Q12">
        <v>9</v>
      </c>
      <c r="R12">
        <v>9</v>
      </c>
      <c r="S12">
        <v>10</v>
      </c>
      <c r="T12" s="18">
        <v>8</v>
      </c>
      <c r="U12">
        <v>8</v>
      </c>
      <c r="V12">
        <v>10</v>
      </c>
      <c r="W12">
        <v>8</v>
      </c>
      <c r="X12">
        <v>8</v>
      </c>
      <c r="Y12" s="18">
        <v>8</v>
      </c>
      <c r="Z12" s="2">
        <v>8</v>
      </c>
      <c r="AA12" s="20">
        <v>8</v>
      </c>
      <c r="AB12" s="18">
        <v>8</v>
      </c>
      <c r="AC12">
        <f t="shared" si="1"/>
        <v>30</v>
      </c>
      <c r="AD12">
        <f t="shared" si="2"/>
        <v>8</v>
      </c>
    </row>
    <row r="13" spans="1:30" x14ac:dyDescent="0.25">
      <c r="A13" s="43">
        <f>SummaryReportBody!$A$2</f>
        <v>2034</v>
      </c>
      <c r="B13" s="44">
        <v>5</v>
      </c>
      <c r="C13" s="43">
        <v>5</v>
      </c>
      <c r="D13" s="45">
        <f t="shared" si="0"/>
        <v>23</v>
      </c>
      <c r="E13" s="48">
        <f>0.00110231131*SummaryReportBody!D11</f>
        <v>0.13447867288606999</v>
      </c>
      <c r="F13" s="48">
        <f>0.00110231131*SummaryReportBody!E11</f>
        <v>2.8560886042100003E-3</v>
      </c>
      <c r="G13" s="48">
        <f>0.00110231131*SummaryReportBody!F11</f>
        <v>1.3723775809500001E-3</v>
      </c>
      <c r="H13" s="48">
        <f>0.00110231131*SummaryReportBody!G11</f>
        <v>5.0706320260000002E-4</v>
      </c>
      <c r="I13" s="48">
        <f t="shared" si="3"/>
        <v>4.7355293877599999E-3</v>
      </c>
      <c r="J13" s="48">
        <f>0.00110231131*SummaryReportBody!H11</f>
        <v>3.7523779303709995E-2</v>
      </c>
      <c r="K13" s="46">
        <f t="shared" si="4"/>
        <v>0.10891717591847999</v>
      </c>
      <c r="L13" s="46">
        <f t="shared" si="5"/>
        <v>3.0930094763796099</v>
      </c>
      <c r="M13" s="46">
        <f t="shared" si="6"/>
        <v>0.86304692398532989</v>
      </c>
      <c r="N13" s="6"/>
      <c r="O13" s="7">
        <v>22</v>
      </c>
      <c r="P13" s="7">
        <v>21</v>
      </c>
      <c r="Q13">
        <v>22</v>
      </c>
      <c r="R13">
        <v>22</v>
      </c>
      <c r="S13">
        <v>21</v>
      </c>
      <c r="T13" s="18">
        <v>23</v>
      </c>
      <c r="U13">
        <v>23</v>
      </c>
      <c r="V13">
        <v>21</v>
      </c>
      <c r="W13">
        <v>23</v>
      </c>
      <c r="X13">
        <v>23</v>
      </c>
      <c r="Y13" s="18">
        <v>23</v>
      </c>
      <c r="Z13" s="2">
        <v>23</v>
      </c>
      <c r="AA13" s="20">
        <v>23</v>
      </c>
      <c r="AB13" s="18">
        <v>23</v>
      </c>
      <c r="AC13">
        <f t="shared" si="1"/>
        <v>30</v>
      </c>
      <c r="AD13">
        <f t="shared" si="2"/>
        <v>23</v>
      </c>
    </row>
    <row r="14" spans="1:30" x14ac:dyDescent="0.25">
      <c r="A14" s="43">
        <f>SummaryReportBody!$A$2</f>
        <v>2034</v>
      </c>
      <c r="B14" s="44">
        <v>6</v>
      </c>
      <c r="C14" s="43">
        <v>2</v>
      </c>
      <c r="D14" s="45">
        <f t="shared" si="0"/>
        <v>8</v>
      </c>
      <c r="E14" s="48">
        <f>0.00110231131*SummaryReportBody!D12</f>
        <v>0.11331098880014</v>
      </c>
      <c r="F14" s="48">
        <f>0.00110231131*SummaryReportBody!E12</f>
        <v>2.50996285287E-3</v>
      </c>
      <c r="G14" s="48">
        <f>0.00110231131*SummaryReportBody!F12</f>
        <v>1.3481267321300001E-3</v>
      </c>
      <c r="H14" s="48">
        <f>0.00110231131*SummaryReportBody!G12</f>
        <v>4.6517537281999999E-4</v>
      </c>
      <c r="I14" s="48">
        <f t="shared" si="3"/>
        <v>4.3232649578199998E-3</v>
      </c>
      <c r="J14" s="48">
        <f>0.00110231131*SummaryReportBody!H12</f>
        <v>3.5438206305189998E-2</v>
      </c>
      <c r="K14" s="46">
        <f t="shared" si="4"/>
        <v>3.4586119662559998E-2</v>
      </c>
      <c r="L14" s="46">
        <f t="shared" si="5"/>
        <v>0.90648791040111998</v>
      </c>
      <c r="M14" s="46">
        <f t="shared" si="6"/>
        <v>0.28350565044151999</v>
      </c>
      <c r="N14" s="6"/>
      <c r="O14" s="7">
        <v>9</v>
      </c>
      <c r="P14" s="7">
        <v>8</v>
      </c>
      <c r="Q14">
        <v>9</v>
      </c>
      <c r="R14">
        <v>9</v>
      </c>
      <c r="S14">
        <v>8</v>
      </c>
      <c r="T14" s="18">
        <v>8</v>
      </c>
      <c r="U14">
        <v>9</v>
      </c>
      <c r="V14">
        <v>8</v>
      </c>
      <c r="W14">
        <v>10</v>
      </c>
      <c r="X14">
        <v>10</v>
      </c>
      <c r="Y14" s="18">
        <v>8</v>
      </c>
      <c r="Z14" s="2">
        <v>9</v>
      </c>
      <c r="AA14" s="20">
        <v>9</v>
      </c>
      <c r="AB14" s="18">
        <v>8</v>
      </c>
      <c r="AC14">
        <f t="shared" si="1"/>
        <v>30</v>
      </c>
      <c r="AD14">
        <f t="shared" si="2"/>
        <v>8</v>
      </c>
    </row>
    <row r="15" spans="1:30" x14ac:dyDescent="0.25">
      <c r="A15" s="43">
        <f>SummaryReportBody!$A$2</f>
        <v>2034</v>
      </c>
      <c r="B15" s="44">
        <v>6</v>
      </c>
      <c r="C15" s="43">
        <v>5</v>
      </c>
      <c r="D15" s="45">
        <f t="shared" si="0"/>
        <v>22</v>
      </c>
      <c r="E15" s="48">
        <f>0.00110231131*SummaryReportBody!D13</f>
        <v>0.12572301415074</v>
      </c>
      <c r="F15" s="48">
        <f>0.00110231131*SummaryReportBody!E13</f>
        <v>2.8494747363499999E-3</v>
      </c>
      <c r="G15" s="48">
        <f>0.00110231131*SummaryReportBody!F13</f>
        <v>1.37017295833E-3</v>
      </c>
      <c r="H15" s="48">
        <f>0.00110231131*SummaryReportBody!G13</f>
        <v>5.0596089128999999E-4</v>
      </c>
      <c r="I15" s="48">
        <f t="shared" si="3"/>
        <v>4.72560858597E-3</v>
      </c>
      <c r="J15" s="48">
        <f>0.00110231131*SummaryReportBody!H13</f>
        <v>3.813005052421E-2</v>
      </c>
      <c r="K15" s="46">
        <f t="shared" si="4"/>
        <v>0.10396338889134001</v>
      </c>
      <c r="L15" s="46">
        <f t="shared" si="5"/>
        <v>2.7659063113162801</v>
      </c>
      <c r="M15" s="46">
        <f t="shared" si="6"/>
        <v>0.83886111153262</v>
      </c>
      <c r="N15" s="6"/>
      <c r="O15" s="7">
        <v>21</v>
      </c>
      <c r="P15" s="7">
        <v>22</v>
      </c>
      <c r="Q15">
        <v>21</v>
      </c>
      <c r="R15">
        <v>22</v>
      </c>
      <c r="S15">
        <v>22</v>
      </c>
      <c r="T15" s="18">
        <v>22</v>
      </c>
      <c r="U15">
        <v>21</v>
      </c>
      <c r="V15">
        <v>22</v>
      </c>
      <c r="W15">
        <v>20</v>
      </c>
      <c r="X15">
        <v>20</v>
      </c>
      <c r="Y15" s="18">
        <v>22</v>
      </c>
      <c r="Z15" s="2">
        <v>21</v>
      </c>
      <c r="AA15" s="20">
        <v>21</v>
      </c>
      <c r="AB15" s="18">
        <v>22</v>
      </c>
      <c r="AC15">
        <f t="shared" si="1"/>
        <v>30</v>
      </c>
      <c r="AD15">
        <f t="shared" si="2"/>
        <v>22</v>
      </c>
    </row>
    <row r="16" spans="1:30" x14ac:dyDescent="0.25">
      <c r="A16" s="43">
        <f>SummaryReportBody!$A$2</f>
        <v>2034</v>
      </c>
      <c r="B16" s="44">
        <v>7</v>
      </c>
      <c r="C16" s="43">
        <v>2</v>
      </c>
      <c r="D16" s="45">
        <f t="shared" si="0"/>
        <v>10</v>
      </c>
      <c r="E16" s="48">
        <f>0.00110231131*SummaryReportBody!D14</f>
        <v>0.1080375314931</v>
      </c>
      <c r="F16" s="48">
        <f>0.00110231131*SummaryReportBody!E14</f>
        <v>2.4835073814300002E-3</v>
      </c>
      <c r="G16" s="48">
        <f>0.00110231131*SummaryReportBody!F14</f>
        <v>1.3304897511700001E-3</v>
      </c>
      <c r="H16" s="48">
        <f>0.00110231131*SummaryReportBody!G14</f>
        <v>4.5856150495999999E-4</v>
      </c>
      <c r="I16" s="48">
        <f t="shared" si="3"/>
        <v>4.2725586375600005E-3</v>
      </c>
      <c r="J16" s="48">
        <f>0.00110231131*SummaryReportBody!H14</f>
        <v>3.6250609740660002E-2</v>
      </c>
      <c r="K16" s="46">
        <f t="shared" si="4"/>
        <v>4.2725586375600005E-2</v>
      </c>
      <c r="L16" s="46">
        <f t="shared" si="5"/>
        <v>1.080375314931</v>
      </c>
      <c r="M16" s="46">
        <f t="shared" si="6"/>
        <v>0.3625060974066</v>
      </c>
      <c r="N16" s="6"/>
      <c r="O16" s="7">
        <v>8</v>
      </c>
      <c r="P16" s="7">
        <v>9</v>
      </c>
      <c r="Q16">
        <v>9</v>
      </c>
      <c r="R16">
        <v>8</v>
      </c>
      <c r="S16">
        <v>8</v>
      </c>
      <c r="T16" s="18">
        <v>10</v>
      </c>
      <c r="U16">
        <v>9</v>
      </c>
      <c r="V16">
        <v>9</v>
      </c>
      <c r="W16">
        <v>8</v>
      </c>
      <c r="X16">
        <v>8</v>
      </c>
      <c r="Y16" s="18">
        <v>10</v>
      </c>
      <c r="Z16" s="2">
        <v>9</v>
      </c>
      <c r="AA16" s="20">
        <v>9</v>
      </c>
      <c r="AB16" s="18">
        <v>10</v>
      </c>
      <c r="AC16">
        <f t="shared" si="1"/>
        <v>30</v>
      </c>
      <c r="AD16">
        <f t="shared" si="2"/>
        <v>10</v>
      </c>
    </row>
    <row r="17" spans="1:30" x14ac:dyDescent="0.25">
      <c r="A17" s="43">
        <f>SummaryReportBody!$A$2</f>
        <v>2034</v>
      </c>
      <c r="B17" s="44">
        <v>7</v>
      </c>
      <c r="C17" s="43">
        <v>5</v>
      </c>
      <c r="D17" s="45">
        <f t="shared" si="0"/>
        <v>21</v>
      </c>
      <c r="E17" s="48">
        <f>0.00110231131*SummaryReportBody!D15</f>
        <v>0.12052451401277998</v>
      </c>
      <c r="F17" s="48">
        <f>0.00110231131*SummaryReportBody!E15</f>
        <v>2.8406562458699997E-3</v>
      </c>
      <c r="G17" s="48">
        <f>0.00110231131*SummaryReportBody!F15</f>
        <v>1.36135446785E-3</v>
      </c>
      <c r="H17" s="48">
        <f>0.00110231131*SummaryReportBody!G15</f>
        <v>5.0265395736000002E-4</v>
      </c>
      <c r="I17" s="48">
        <f t="shared" si="3"/>
        <v>4.7046646710799996E-3</v>
      </c>
      <c r="J17" s="48">
        <f>0.00110231131*SummaryReportBody!H15</f>
        <v>3.9108902967489999E-2</v>
      </c>
      <c r="K17" s="46">
        <f t="shared" si="4"/>
        <v>9.8797958092679994E-2</v>
      </c>
      <c r="L17" s="46">
        <f t="shared" si="5"/>
        <v>2.5310147942683798</v>
      </c>
      <c r="M17" s="46">
        <f t="shared" si="6"/>
        <v>0.82128696231728993</v>
      </c>
      <c r="N17" s="6"/>
      <c r="O17" s="7">
        <v>23</v>
      </c>
      <c r="P17" s="7">
        <v>22</v>
      </c>
      <c r="Q17">
        <v>22</v>
      </c>
      <c r="R17">
        <v>23</v>
      </c>
      <c r="S17">
        <v>23</v>
      </c>
      <c r="T17" s="18">
        <v>21</v>
      </c>
      <c r="U17">
        <v>22</v>
      </c>
      <c r="V17">
        <v>22</v>
      </c>
      <c r="W17">
        <v>23</v>
      </c>
      <c r="X17">
        <v>23</v>
      </c>
      <c r="Y17" s="18">
        <v>21</v>
      </c>
      <c r="Z17" s="2">
        <v>22</v>
      </c>
      <c r="AA17" s="20">
        <v>22</v>
      </c>
      <c r="AB17" s="18">
        <v>21</v>
      </c>
      <c r="AC17">
        <f t="shared" si="1"/>
        <v>30</v>
      </c>
      <c r="AD17">
        <f t="shared" si="2"/>
        <v>21</v>
      </c>
    </row>
    <row r="18" spans="1:30" x14ac:dyDescent="0.25">
      <c r="A18" s="43">
        <f>SummaryReportBody!$A$2</f>
        <v>2034</v>
      </c>
      <c r="B18" s="44">
        <v>8</v>
      </c>
      <c r="C18" s="43">
        <v>2</v>
      </c>
      <c r="D18" s="45">
        <f t="shared" si="0"/>
        <v>8</v>
      </c>
      <c r="E18" s="48">
        <f>0.00110231131*SummaryReportBody!D16</f>
        <v>0.10700576810694</v>
      </c>
      <c r="F18" s="48">
        <f>0.00110231131*SummaryReportBody!E16</f>
        <v>2.425084882E-3</v>
      </c>
      <c r="G18" s="48">
        <f>0.00110231131*SummaryReportBody!F16</f>
        <v>1.29742041187E-3</v>
      </c>
      <c r="H18" s="48">
        <f>0.00110231131*SummaryReportBody!G16</f>
        <v>4.4643608055000003E-4</v>
      </c>
      <c r="I18" s="48">
        <f t="shared" si="3"/>
        <v>4.16894137442E-3</v>
      </c>
      <c r="J18" s="48">
        <f>0.00110231131*SummaryReportBody!H16</f>
        <v>3.5164833100309996E-2</v>
      </c>
      <c r="K18" s="46">
        <f t="shared" si="4"/>
        <v>3.335153099536E-2</v>
      </c>
      <c r="L18" s="46">
        <f t="shared" si="5"/>
        <v>0.85604614485552</v>
      </c>
      <c r="M18" s="46">
        <f t="shared" si="6"/>
        <v>0.28131866480247997</v>
      </c>
      <c r="N18" s="6"/>
      <c r="O18" s="7">
        <v>10</v>
      </c>
      <c r="P18" s="7">
        <v>9</v>
      </c>
      <c r="Q18">
        <v>8</v>
      </c>
      <c r="R18">
        <v>9</v>
      </c>
      <c r="S18">
        <v>10</v>
      </c>
      <c r="T18" s="18">
        <v>8</v>
      </c>
      <c r="U18">
        <v>8</v>
      </c>
      <c r="V18">
        <v>9</v>
      </c>
      <c r="W18">
        <v>9</v>
      </c>
      <c r="X18">
        <v>9</v>
      </c>
      <c r="Y18" s="18">
        <v>8</v>
      </c>
      <c r="Z18" s="2">
        <v>8</v>
      </c>
      <c r="AA18" s="20">
        <v>8</v>
      </c>
      <c r="AB18" s="18">
        <v>8</v>
      </c>
      <c r="AC18">
        <f t="shared" si="1"/>
        <v>30</v>
      </c>
      <c r="AD18">
        <f t="shared" si="2"/>
        <v>8</v>
      </c>
    </row>
    <row r="19" spans="1:30" x14ac:dyDescent="0.25">
      <c r="A19" s="43">
        <f>SummaryReportBody!$A$2</f>
        <v>2034</v>
      </c>
      <c r="B19" s="44">
        <v>8</v>
      </c>
      <c r="C19" s="43">
        <v>5</v>
      </c>
      <c r="D19" s="45">
        <f t="shared" si="0"/>
        <v>23</v>
      </c>
      <c r="E19" s="48">
        <f>0.00110231131*SummaryReportBody!D17</f>
        <v>0.12205782904498999</v>
      </c>
      <c r="F19" s="48">
        <f>0.00110231131*SummaryReportBody!E17</f>
        <v>2.8450654911099998E-3</v>
      </c>
      <c r="G19" s="48">
        <f>0.00110231131*SummaryReportBody!F17</f>
        <v>1.36135446785E-3</v>
      </c>
      <c r="H19" s="48">
        <f>0.00110231131*SummaryReportBody!G17</f>
        <v>5.0265395736000002E-4</v>
      </c>
      <c r="I19" s="48">
        <f t="shared" si="3"/>
        <v>4.7090739163199993E-3</v>
      </c>
      <c r="J19" s="48">
        <f>0.00110231131*SummaryReportBody!H17</f>
        <v>3.865144377384E-2</v>
      </c>
      <c r="K19" s="46">
        <f t="shared" si="4"/>
        <v>0.10830870007535999</v>
      </c>
      <c r="L19" s="46">
        <f t="shared" si="5"/>
        <v>2.8073300680347697</v>
      </c>
      <c r="M19" s="46">
        <f t="shared" si="6"/>
        <v>0.88898320679831999</v>
      </c>
      <c r="N19" s="6"/>
      <c r="O19" s="7">
        <v>21</v>
      </c>
      <c r="P19" s="7">
        <v>22</v>
      </c>
      <c r="Q19">
        <v>23</v>
      </c>
      <c r="R19">
        <v>21</v>
      </c>
      <c r="S19">
        <v>21</v>
      </c>
      <c r="T19" s="18">
        <v>23</v>
      </c>
      <c r="U19">
        <v>23</v>
      </c>
      <c r="V19">
        <v>22</v>
      </c>
      <c r="W19">
        <v>22</v>
      </c>
      <c r="X19">
        <v>22</v>
      </c>
      <c r="Y19" s="18">
        <v>23</v>
      </c>
      <c r="Z19" s="2">
        <v>23</v>
      </c>
      <c r="AA19" s="20">
        <v>23</v>
      </c>
      <c r="AB19" s="18">
        <v>23</v>
      </c>
      <c r="AC19">
        <f t="shared" si="1"/>
        <v>30</v>
      </c>
      <c r="AD19">
        <f t="shared" si="2"/>
        <v>23</v>
      </c>
    </row>
    <row r="20" spans="1:30" x14ac:dyDescent="0.25">
      <c r="A20" s="43">
        <f>SummaryReportBody!$A$2</f>
        <v>2034</v>
      </c>
      <c r="B20" s="44">
        <v>9</v>
      </c>
      <c r="C20" s="43">
        <v>2</v>
      </c>
      <c r="D20" s="45">
        <f t="shared" si="0"/>
        <v>9</v>
      </c>
      <c r="E20" s="48">
        <f>0.00110231131*SummaryReportBody!D18</f>
        <v>0.1096248597795</v>
      </c>
      <c r="F20" s="48">
        <f>0.00110231131*SummaryReportBody!E18</f>
        <v>2.3214676188599999E-3</v>
      </c>
      <c r="G20" s="48">
        <f>0.00110231131*SummaryReportBody!F18</f>
        <v>1.2456117802999999E-3</v>
      </c>
      <c r="H20" s="48">
        <f>0.00110231131*SummaryReportBody!G18</f>
        <v>4.2990141090000001E-4</v>
      </c>
      <c r="I20" s="48">
        <f t="shared" si="3"/>
        <v>3.9969808100599998E-3</v>
      </c>
      <c r="J20" s="48">
        <f>0.00110231131*SummaryReportBody!H18</f>
        <v>3.3146501091699997E-2</v>
      </c>
      <c r="K20" s="46">
        <f t="shared" si="4"/>
        <v>3.5972827290540001E-2</v>
      </c>
      <c r="L20" s="46">
        <f t="shared" si="5"/>
        <v>0.98662373801549996</v>
      </c>
      <c r="M20" s="46">
        <f t="shared" si="6"/>
        <v>0.29831850982529995</v>
      </c>
      <c r="N20" s="6"/>
      <c r="O20" s="7">
        <v>8</v>
      </c>
      <c r="P20" s="7">
        <v>8</v>
      </c>
      <c r="Q20">
        <v>10</v>
      </c>
      <c r="R20">
        <v>8</v>
      </c>
      <c r="S20">
        <v>8</v>
      </c>
      <c r="T20" s="18">
        <v>9</v>
      </c>
      <c r="U20">
        <v>10</v>
      </c>
      <c r="V20">
        <v>8</v>
      </c>
      <c r="W20">
        <v>9</v>
      </c>
      <c r="X20">
        <v>9</v>
      </c>
      <c r="Y20" s="18">
        <v>9</v>
      </c>
      <c r="Z20" s="2">
        <v>10</v>
      </c>
      <c r="AA20" s="20">
        <v>10</v>
      </c>
      <c r="AB20" s="18">
        <v>9</v>
      </c>
      <c r="AC20">
        <f t="shared" si="1"/>
        <v>30</v>
      </c>
      <c r="AD20">
        <f t="shared" si="2"/>
        <v>9</v>
      </c>
    </row>
    <row r="21" spans="1:30" x14ac:dyDescent="0.25">
      <c r="A21" s="43">
        <f>SummaryReportBody!$A$2</f>
        <v>2034</v>
      </c>
      <c r="B21" s="44">
        <v>9</v>
      </c>
      <c r="C21" s="43">
        <v>5</v>
      </c>
      <c r="D21" s="45">
        <f t="shared" si="0"/>
        <v>21</v>
      </c>
      <c r="E21" s="48">
        <f>0.00110231131*SummaryReportBody!D19</f>
        <v>0.12920852251296</v>
      </c>
      <c r="F21" s="48">
        <f>0.00110231131*SummaryReportBody!E19</f>
        <v>2.7998707273999999E-3</v>
      </c>
      <c r="G21" s="48">
        <f>0.00110231131*SummaryReportBody!F19</f>
        <v>1.34702442082E-3</v>
      </c>
      <c r="H21" s="48">
        <f>0.00110231131*SummaryReportBody!G19</f>
        <v>4.9714240080999999E-4</v>
      </c>
      <c r="I21" s="48">
        <f t="shared" si="3"/>
        <v>4.6440375490299996E-3</v>
      </c>
      <c r="J21" s="48">
        <f>0.00110231131*SummaryReportBody!H19</f>
        <v>3.7297805485159999E-2</v>
      </c>
      <c r="K21" s="46">
        <f t="shared" si="4"/>
        <v>9.7524788529629994E-2</v>
      </c>
      <c r="L21" s="46">
        <f t="shared" si="5"/>
        <v>2.7133789727721602</v>
      </c>
      <c r="M21" s="46">
        <f t="shared" si="6"/>
        <v>0.78325391518835996</v>
      </c>
      <c r="N21" s="6"/>
      <c r="O21" s="7">
        <v>22</v>
      </c>
      <c r="P21" s="7">
        <v>22</v>
      </c>
      <c r="Q21">
        <v>20</v>
      </c>
      <c r="R21">
        <v>22</v>
      </c>
      <c r="S21">
        <v>22</v>
      </c>
      <c r="T21" s="18">
        <v>21</v>
      </c>
      <c r="U21">
        <v>20</v>
      </c>
      <c r="V21">
        <v>22</v>
      </c>
      <c r="W21">
        <v>21</v>
      </c>
      <c r="X21">
        <v>21</v>
      </c>
      <c r="Y21" s="18">
        <v>21</v>
      </c>
      <c r="Z21" s="2">
        <v>20</v>
      </c>
      <c r="AA21" s="20">
        <v>20</v>
      </c>
      <c r="AB21" s="18">
        <v>21</v>
      </c>
      <c r="AC21">
        <f t="shared" si="1"/>
        <v>30</v>
      </c>
      <c r="AD21">
        <f t="shared" si="2"/>
        <v>21</v>
      </c>
    </row>
    <row r="22" spans="1:30" x14ac:dyDescent="0.25">
      <c r="A22" s="43">
        <f>SummaryReportBody!$A$2</f>
        <v>2034</v>
      </c>
      <c r="B22" s="44">
        <v>10</v>
      </c>
      <c r="C22" s="43">
        <v>2</v>
      </c>
      <c r="D22" s="45">
        <f t="shared" si="0"/>
        <v>9</v>
      </c>
      <c r="E22" s="48">
        <f>0.00110231131*SummaryReportBody!D20</f>
        <v>0.12418528987329</v>
      </c>
      <c r="F22" s="48">
        <f>0.00110231131*SummaryReportBody!E20</f>
        <v>2.4096525236599999E-3</v>
      </c>
      <c r="G22" s="48">
        <f>0.00110231131*SummaryReportBody!F20</f>
        <v>1.3448197981999999E-3</v>
      </c>
      <c r="H22" s="48">
        <f>0.00110231131*SummaryReportBody!G20</f>
        <v>4.6297075019999999E-4</v>
      </c>
      <c r="I22" s="48">
        <f t="shared" si="3"/>
        <v>4.2174430720599999E-3</v>
      </c>
      <c r="J22" s="48">
        <f>0.00110231131*SummaryReportBody!H20</f>
        <v>3.3481603729939996E-2</v>
      </c>
      <c r="K22" s="46">
        <f t="shared" si="4"/>
        <v>3.7956987648539997E-2</v>
      </c>
      <c r="L22" s="46">
        <f t="shared" si="5"/>
        <v>1.11766760885961</v>
      </c>
      <c r="M22" s="46">
        <f t="shared" si="6"/>
        <v>0.30133443356945999</v>
      </c>
      <c r="N22" s="6"/>
      <c r="O22" s="7">
        <v>8</v>
      </c>
      <c r="P22" s="7">
        <v>10</v>
      </c>
      <c r="Q22">
        <v>8</v>
      </c>
      <c r="R22">
        <v>8</v>
      </c>
      <c r="S22">
        <v>9</v>
      </c>
      <c r="T22" s="18">
        <v>9</v>
      </c>
      <c r="U22">
        <v>8</v>
      </c>
      <c r="V22">
        <v>10</v>
      </c>
      <c r="W22">
        <v>8</v>
      </c>
      <c r="X22">
        <v>8</v>
      </c>
      <c r="Y22" s="18">
        <v>9</v>
      </c>
      <c r="Z22" s="2">
        <v>8</v>
      </c>
      <c r="AA22" s="20">
        <v>8</v>
      </c>
      <c r="AB22" s="18">
        <v>9</v>
      </c>
      <c r="AC22">
        <f t="shared" si="1"/>
        <v>30</v>
      </c>
      <c r="AD22">
        <f t="shared" si="2"/>
        <v>9</v>
      </c>
    </row>
    <row r="23" spans="1:30" x14ac:dyDescent="0.25">
      <c r="A23" s="43">
        <f>SummaryReportBody!$A$2</f>
        <v>2034</v>
      </c>
      <c r="B23" s="44">
        <v>10</v>
      </c>
      <c r="C23" s="43">
        <v>5</v>
      </c>
      <c r="D23" s="45">
        <f t="shared" si="0"/>
        <v>22</v>
      </c>
      <c r="E23" s="48">
        <f>0.00110231131*SummaryReportBody!D21</f>
        <v>0.13610017282308001</v>
      </c>
      <c r="F23" s="48">
        <f>0.00110231131*SummaryReportBody!E21</f>
        <v>2.7094811999800001E-3</v>
      </c>
      <c r="G23" s="48">
        <f>0.00110231131*SummaryReportBody!F21</f>
        <v>1.35253597737E-3</v>
      </c>
      <c r="H23" s="48">
        <f>0.00110231131*SummaryReportBody!G21</f>
        <v>4.9934702343000005E-4</v>
      </c>
      <c r="I23" s="48">
        <f t="shared" si="3"/>
        <v>4.5613642007800003E-3</v>
      </c>
      <c r="J23" s="48">
        <f>0.00110231131*SummaryReportBody!H21</f>
        <v>3.5868107716090003E-2</v>
      </c>
      <c r="K23" s="46">
        <f t="shared" si="4"/>
        <v>0.10035001241716</v>
      </c>
      <c r="L23" s="46">
        <f t="shared" si="5"/>
        <v>2.9942038021077604</v>
      </c>
      <c r="M23" s="46">
        <f t="shared" si="6"/>
        <v>0.78909836975398007</v>
      </c>
      <c r="N23" s="6"/>
      <c r="O23" s="7">
        <v>23</v>
      </c>
      <c r="P23" s="7">
        <v>21</v>
      </c>
      <c r="Q23">
        <v>23</v>
      </c>
      <c r="R23">
        <v>23</v>
      </c>
      <c r="S23">
        <v>22</v>
      </c>
      <c r="T23" s="18">
        <v>22</v>
      </c>
      <c r="U23">
        <v>23</v>
      </c>
      <c r="V23">
        <v>21</v>
      </c>
      <c r="W23">
        <v>23</v>
      </c>
      <c r="X23">
        <v>23</v>
      </c>
      <c r="Y23" s="18">
        <v>22</v>
      </c>
      <c r="Z23" s="2">
        <v>23</v>
      </c>
      <c r="AA23" s="20">
        <v>23</v>
      </c>
      <c r="AB23" s="18">
        <v>22</v>
      </c>
      <c r="AC23">
        <f t="shared" si="1"/>
        <v>30</v>
      </c>
      <c r="AD23">
        <f t="shared" si="2"/>
        <v>22</v>
      </c>
    </row>
    <row r="24" spans="1:30" x14ac:dyDescent="0.25">
      <c r="A24" s="43">
        <f>SummaryReportBody!$A$2</f>
        <v>2034</v>
      </c>
      <c r="B24" s="44">
        <v>11</v>
      </c>
      <c r="C24" s="43">
        <v>2</v>
      </c>
      <c r="D24" s="45">
        <f t="shared" si="0"/>
        <v>8</v>
      </c>
      <c r="E24" s="48">
        <f>0.00110231131*SummaryReportBody!D22</f>
        <v>0.12366499893496999</v>
      </c>
      <c r="F24" s="48">
        <f>0.00110231131*SummaryReportBody!E22</f>
        <v>2.2740682325300002E-3</v>
      </c>
      <c r="G24" s="48">
        <f>0.00110231131*SummaryReportBody!F22</f>
        <v>1.2764764969799998E-3</v>
      </c>
      <c r="H24" s="48">
        <f>0.00110231131*SummaryReportBody!G22</f>
        <v>4.3761759007000003E-4</v>
      </c>
      <c r="I24" s="48">
        <f t="shared" si="3"/>
        <v>3.9881623195800004E-3</v>
      </c>
      <c r="J24" s="48">
        <f>0.00110231131*SummaryReportBody!H22</f>
        <v>3.1564684361850004E-2</v>
      </c>
      <c r="K24" s="46">
        <f t="shared" si="4"/>
        <v>3.1905298556640004E-2</v>
      </c>
      <c r="L24" s="46">
        <f t="shared" si="5"/>
        <v>0.98931999147975991</v>
      </c>
      <c r="M24" s="46">
        <f t="shared" si="6"/>
        <v>0.25251747489480003</v>
      </c>
      <c r="N24" s="6"/>
      <c r="O24" s="7">
        <v>10</v>
      </c>
      <c r="P24" s="7">
        <v>8</v>
      </c>
      <c r="Q24">
        <v>8</v>
      </c>
      <c r="R24">
        <v>9</v>
      </c>
      <c r="S24">
        <v>9</v>
      </c>
      <c r="T24" s="18">
        <v>8</v>
      </c>
      <c r="U24">
        <v>8</v>
      </c>
      <c r="V24">
        <v>8</v>
      </c>
      <c r="W24">
        <v>9</v>
      </c>
      <c r="X24">
        <v>9</v>
      </c>
      <c r="Y24" s="18">
        <v>8</v>
      </c>
      <c r="Z24" s="2">
        <v>8</v>
      </c>
      <c r="AA24" s="20">
        <v>8</v>
      </c>
      <c r="AB24" s="18">
        <v>8</v>
      </c>
      <c r="AC24">
        <f t="shared" si="1"/>
        <v>30</v>
      </c>
      <c r="AD24">
        <f t="shared" si="2"/>
        <v>8</v>
      </c>
    </row>
    <row r="25" spans="1:30" x14ac:dyDescent="0.25">
      <c r="A25" s="43">
        <f>SummaryReportBody!$A$2</f>
        <v>2034</v>
      </c>
      <c r="B25" s="44">
        <v>11</v>
      </c>
      <c r="C25" s="43">
        <v>5</v>
      </c>
      <c r="D25" s="45">
        <f t="shared" si="0"/>
        <v>22</v>
      </c>
      <c r="E25" s="48">
        <f>0.00110231131*SummaryReportBody!D23</f>
        <v>0.13369603185597001</v>
      </c>
      <c r="F25" s="48">
        <f>0.00110231131*SummaryReportBody!E23</f>
        <v>2.5386229469300001E-3</v>
      </c>
      <c r="G25" s="48">
        <f>0.00110231131*SummaryReportBody!F23</f>
        <v>1.2720672517399999E-3</v>
      </c>
      <c r="H25" s="48">
        <f>0.00110231131*SummaryReportBody!G23</f>
        <v>4.7068692936999996E-4</v>
      </c>
      <c r="I25" s="48">
        <f t="shared" si="3"/>
        <v>4.2813771280399999E-3</v>
      </c>
      <c r="J25" s="48">
        <f>0.00110231131*SummaryReportBody!H23</f>
        <v>3.3706475237179997E-2</v>
      </c>
      <c r="K25" s="46">
        <f t="shared" si="4"/>
        <v>9.4190296816880001E-2</v>
      </c>
      <c r="L25" s="46">
        <f t="shared" si="5"/>
        <v>2.9413127008313404</v>
      </c>
      <c r="M25" s="46">
        <f t="shared" si="6"/>
        <v>0.74154245521795992</v>
      </c>
      <c r="N25" s="6"/>
      <c r="O25" s="7">
        <v>20</v>
      </c>
      <c r="P25" s="7">
        <v>22</v>
      </c>
      <c r="Q25">
        <v>22</v>
      </c>
      <c r="R25">
        <v>22</v>
      </c>
      <c r="S25">
        <v>21</v>
      </c>
      <c r="T25" s="18">
        <v>22</v>
      </c>
      <c r="U25">
        <v>22</v>
      </c>
      <c r="V25">
        <v>22</v>
      </c>
      <c r="W25">
        <v>21</v>
      </c>
      <c r="X25">
        <v>21</v>
      </c>
      <c r="Y25" s="18">
        <v>22</v>
      </c>
      <c r="Z25" s="2">
        <v>22</v>
      </c>
      <c r="AA25" s="20">
        <v>22</v>
      </c>
      <c r="AB25" s="18">
        <v>22</v>
      </c>
      <c r="AC25">
        <f t="shared" si="1"/>
        <v>30</v>
      </c>
      <c r="AD25">
        <f t="shared" si="2"/>
        <v>22</v>
      </c>
    </row>
    <row r="26" spans="1:30" x14ac:dyDescent="0.25">
      <c r="A26" s="43">
        <f>SummaryReportBody!$A$2</f>
        <v>2034</v>
      </c>
      <c r="B26" s="44">
        <v>12</v>
      </c>
      <c r="C26" s="43">
        <v>2</v>
      </c>
      <c r="D26" s="45">
        <f t="shared" si="0"/>
        <v>10</v>
      </c>
      <c r="E26" s="48">
        <f>0.00110231131*SummaryReportBody!D24</f>
        <v>0.11150209594043001</v>
      </c>
      <c r="F26" s="48">
        <f>0.00110231131*SummaryReportBody!E24</f>
        <v>2.0260481877800002E-3</v>
      </c>
      <c r="G26" s="48">
        <f>0.00110231131*SummaryReportBody!F24</f>
        <v>1.1067205552400001E-3</v>
      </c>
      <c r="H26" s="48">
        <f>0.00110231131*SummaryReportBody!G24</f>
        <v>3.8139971325999998E-4</v>
      </c>
      <c r="I26" s="48">
        <f t="shared" si="3"/>
        <v>3.5141684562800001E-3</v>
      </c>
      <c r="J26" s="48">
        <f>0.00110231131*SummaryReportBody!H24</f>
        <v>2.8739460474319998E-2</v>
      </c>
      <c r="K26" s="46">
        <f t="shared" si="4"/>
        <v>3.51416845628E-2</v>
      </c>
      <c r="L26" s="46">
        <f t="shared" si="5"/>
        <v>1.1150209594043001</v>
      </c>
      <c r="M26" s="46">
        <f t="shared" si="6"/>
        <v>0.2873946047432</v>
      </c>
      <c r="N26" s="6"/>
      <c r="O26" s="7">
        <v>8</v>
      </c>
      <c r="P26" s="7">
        <v>8</v>
      </c>
      <c r="Q26">
        <v>10</v>
      </c>
      <c r="R26">
        <v>8</v>
      </c>
      <c r="S26">
        <v>8</v>
      </c>
      <c r="T26" s="18">
        <v>10</v>
      </c>
      <c r="U26">
        <v>10</v>
      </c>
      <c r="V26">
        <v>8</v>
      </c>
      <c r="W26">
        <v>9</v>
      </c>
      <c r="X26">
        <v>9</v>
      </c>
      <c r="Y26" s="18">
        <v>10</v>
      </c>
      <c r="Z26" s="2">
        <v>10</v>
      </c>
      <c r="AA26" s="20">
        <v>10</v>
      </c>
      <c r="AB26" s="18">
        <v>10</v>
      </c>
      <c r="AC26">
        <f t="shared" si="1"/>
        <v>30</v>
      </c>
      <c r="AD26">
        <f t="shared" si="2"/>
        <v>10</v>
      </c>
    </row>
    <row r="27" spans="1:30" x14ac:dyDescent="0.25">
      <c r="A27" s="43">
        <f>SummaryReportBody!$A$2</f>
        <v>2034</v>
      </c>
      <c r="B27" s="44">
        <v>12</v>
      </c>
      <c r="C27" s="43">
        <v>5</v>
      </c>
      <c r="D27" s="45">
        <f t="shared" si="0"/>
        <v>21</v>
      </c>
      <c r="E27" s="48">
        <f>0.00110231131*SummaryReportBody!D25</f>
        <v>0.14444687406239998</v>
      </c>
      <c r="F27" s="48">
        <f>0.00110231131*SummaryReportBody!E25</f>
        <v>2.6753095493699999E-3</v>
      </c>
      <c r="G27" s="48">
        <f>0.00110231131*SummaryReportBody!F25</f>
        <v>1.32056894938E-3</v>
      </c>
      <c r="H27" s="48">
        <f>0.00110231131*SummaryReportBody!G25</f>
        <v>4.8722159901999997E-4</v>
      </c>
      <c r="I27" s="48">
        <f t="shared" si="3"/>
        <v>4.4831000977699998E-3</v>
      </c>
      <c r="J27" s="48">
        <f>0.00110231131*SummaryReportBody!H25</f>
        <v>3.5020430318700002E-2</v>
      </c>
      <c r="K27" s="46">
        <f t="shared" si="4"/>
        <v>9.4145102053169991E-2</v>
      </c>
      <c r="L27" s="46">
        <f t="shared" si="5"/>
        <v>3.0333843553103996</v>
      </c>
      <c r="M27" s="46">
        <f t="shared" si="6"/>
        <v>0.7354290366927001</v>
      </c>
      <c r="N27" s="6"/>
      <c r="O27" s="7">
        <v>23</v>
      </c>
      <c r="P27" s="7">
        <v>23</v>
      </c>
      <c r="Q27">
        <v>21</v>
      </c>
      <c r="R27">
        <v>23</v>
      </c>
      <c r="S27">
        <v>23</v>
      </c>
      <c r="T27" s="18">
        <v>21</v>
      </c>
      <c r="U27">
        <v>21</v>
      </c>
      <c r="V27">
        <v>23</v>
      </c>
      <c r="W27">
        <v>22</v>
      </c>
      <c r="X27">
        <v>22</v>
      </c>
      <c r="Y27" s="18">
        <v>21</v>
      </c>
      <c r="Z27" s="2">
        <v>21</v>
      </c>
      <c r="AA27" s="20">
        <v>21</v>
      </c>
      <c r="AB27" s="18">
        <v>21</v>
      </c>
      <c r="AC27">
        <f t="shared" si="1"/>
        <v>30</v>
      </c>
      <c r="AD27">
        <f t="shared" si="2"/>
        <v>21</v>
      </c>
    </row>
    <row r="28" spans="1:30" x14ac:dyDescent="0.25">
      <c r="A28" s="2" t="s">
        <v>31</v>
      </c>
      <c r="B28" s="3"/>
      <c r="C28" s="2"/>
      <c r="D28" s="25"/>
      <c r="E28" s="23" t="s">
        <v>3</v>
      </c>
      <c r="F28" s="23" t="s">
        <v>56</v>
      </c>
      <c r="G28" s="23" t="s">
        <v>5</v>
      </c>
      <c r="H28" s="23" t="s">
        <v>6</v>
      </c>
      <c r="I28" s="23" t="s">
        <v>57</v>
      </c>
      <c r="J28" s="23" t="s">
        <v>7</v>
      </c>
      <c r="K28" s="31" t="s">
        <v>58</v>
      </c>
      <c r="L28" s="31" t="s">
        <v>59</v>
      </c>
      <c r="M28" s="31" t="s">
        <v>60</v>
      </c>
      <c r="N28" s="6"/>
      <c r="O28" s="7"/>
      <c r="P28" s="7"/>
      <c r="Z28" s="2"/>
    </row>
    <row r="29" spans="1:30" ht="52.9" customHeight="1" x14ac:dyDescent="0.25">
      <c r="A29" s="8" t="s">
        <v>35</v>
      </c>
      <c r="B29" s="64" t="s">
        <v>36</v>
      </c>
      <c r="C29" s="65"/>
      <c r="D29" s="24">
        <f>SUM(D4:D27)</f>
        <v>365</v>
      </c>
      <c r="E29" s="32"/>
      <c r="F29" s="32"/>
      <c r="G29" s="32"/>
      <c r="H29" s="32"/>
      <c r="I29" s="32"/>
      <c r="J29" s="32"/>
      <c r="K29" s="32">
        <f>SUM(K4:K27)</f>
        <v>1.5783488584687397</v>
      </c>
      <c r="L29" s="32">
        <f>SUM(L4:L27)</f>
        <v>46.014322248183205</v>
      </c>
      <c r="M29" s="32">
        <f>SUM(M4:M27)</f>
        <v>12.68947931194962</v>
      </c>
      <c r="N29" s="9"/>
      <c r="O29" s="17">
        <f>SUM(O4:O27)</f>
        <v>366</v>
      </c>
      <c r="P29" s="17">
        <f t="shared" ref="P29:AD29" si="7">SUM(P4:P27)</f>
        <v>365</v>
      </c>
      <c r="Q29" s="17">
        <f t="shared" si="7"/>
        <v>366</v>
      </c>
      <c r="R29" s="17">
        <f t="shared" si="7"/>
        <v>366</v>
      </c>
      <c r="S29" s="17">
        <f t="shared" si="7"/>
        <v>365</v>
      </c>
      <c r="T29" s="19">
        <f t="shared" si="7"/>
        <v>365</v>
      </c>
      <c r="U29" s="17">
        <f t="shared" si="7"/>
        <v>365</v>
      </c>
      <c r="V29" s="17">
        <f t="shared" si="7"/>
        <v>365</v>
      </c>
      <c r="W29" s="17">
        <f t="shared" si="7"/>
        <v>366</v>
      </c>
      <c r="X29" s="17">
        <f t="shared" si="7"/>
        <v>365</v>
      </c>
      <c r="Y29" s="19">
        <f t="shared" si="7"/>
        <v>365</v>
      </c>
      <c r="Z29" s="17">
        <f t="shared" si="7"/>
        <v>365</v>
      </c>
      <c r="AA29" s="21">
        <f t="shared" si="7"/>
        <v>366</v>
      </c>
      <c r="AB29" s="19">
        <f t="shared" si="7"/>
        <v>365</v>
      </c>
      <c r="AC29" s="17">
        <f t="shared" si="7"/>
        <v>720</v>
      </c>
      <c r="AD29" s="17">
        <f t="shared" si="7"/>
        <v>365</v>
      </c>
    </row>
    <row r="30" spans="1:30" ht="52.15" customHeight="1" x14ac:dyDescent="0.25">
      <c r="A30" s="8" t="s">
        <v>37</v>
      </c>
      <c r="B30" s="64" t="s">
        <v>61</v>
      </c>
      <c r="C30" s="65"/>
      <c r="D30" s="26">
        <f>SUM(D8:D23)</f>
        <v>245</v>
      </c>
      <c r="E30" s="33"/>
      <c r="F30" s="34"/>
      <c r="G30" s="34"/>
      <c r="H30" s="34"/>
      <c r="I30" s="34"/>
      <c r="J30" s="35"/>
      <c r="K30" s="36"/>
      <c r="L30" s="37">
        <f>SUM(L8:L23)/D30</f>
        <v>0.12600522384301935</v>
      </c>
      <c r="M30" s="37">
        <f>SUM(M8:M23)/D30</f>
        <v>3.6236027736759137E-2</v>
      </c>
      <c r="N30" s="10"/>
    </row>
    <row r="31" spans="1:30" ht="41.45" customHeight="1" x14ac:dyDescent="0.25">
      <c r="A31" s="8" t="s">
        <v>37</v>
      </c>
      <c r="B31" s="64" t="s">
        <v>62</v>
      </c>
      <c r="C31" s="65"/>
      <c r="D31" s="27"/>
      <c r="E31" s="33">
        <f>MAX(E4:E27)</f>
        <v>0.14444687406239998</v>
      </c>
      <c r="F31" s="34"/>
      <c r="G31" s="34"/>
      <c r="H31" s="33"/>
      <c r="I31" s="33"/>
      <c r="J31" s="33">
        <f>MAX(J4:J27)</f>
        <v>3.9108902967489999E-2</v>
      </c>
      <c r="K31" s="36"/>
      <c r="L31" s="36"/>
      <c r="M31" s="36"/>
      <c r="N31" s="11"/>
    </row>
    <row r="32" spans="1:30" ht="34.15" customHeight="1" x14ac:dyDescent="0.25">
      <c r="A32" s="8" t="s">
        <v>31</v>
      </c>
      <c r="B32" s="64" t="s">
        <v>38</v>
      </c>
      <c r="C32" s="65"/>
      <c r="D32" s="28">
        <f>D4+D6+D8+D10+D12+D14+D16+D18+D20+D22+D24+D26</f>
        <v>105</v>
      </c>
      <c r="E32" s="38"/>
      <c r="F32" s="38"/>
      <c r="G32" s="38"/>
      <c r="H32" s="38"/>
      <c r="I32" s="38"/>
      <c r="J32" s="32"/>
      <c r="K32" s="38">
        <f t="shared" ref="K32:M33" si="8">K4+K6+K8+K10+K12+K14+K16+K18+K20+K22+K24+K26</f>
        <v>0.41227104380786</v>
      </c>
      <c r="L32" s="38">
        <f t="shared" si="8"/>
        <v>11.897622959298021</v>
      </c>
      <c r="M32" s="38">
        <f t="shared" si="8"/>
        <v>3.3756310731505095</v>
      </c>
      <c r="N32" s="12"/>
    </row>
    <row r="33" spans="1:14" ht="28.9" customHeight="1" x14ac:dyDescent="0.25">
      <c r="A33" s="8" t="s">
        <v>31</v>
      </c>
      <c r="B33" s="64" t="s">
        <v>39</v>
      </c>
      <c r="C33" s="65"/>
      <c r="D33" s="28">
        <f>D5+D7+D9+D11+D13+D15+D17+D19+D21+D23+D25+D27</f>
        <v>260</v>
      </c>
      <c r="E33" s="38"/>
      <c r="F33" s="38"/>
      <c r="G33" s="38"/>
      <c r="H33" s="38"/>
      <c r="I33" s="38"/>
      <c r="J33" s="32"/>
      <c r="K33" s="38">
        <f t="shared" si="8"/>
        <v>1.1660778146608801</v>
      </c>
      <c r="L33" s="38">
        <f t="shared" si="8"/>
        <v>34.116699288885187</v>
      </c>
      <c r="M33" s="38">
        <f t="shared" si="8"/>
        <v>9.3138482387991104</v>
      </c>
      <c r="N33" s="12"/>
    </row>
    <row r="34" spans="1:14" ht="37.9" customHeight="1" x14ac:dyDescent="0.25">
      <c r="A34" s="8" t="s">
        <v>40</v>
      </c>
      <c r="B34" s="64" t="s">
        <v>41</v>
      </c>
      <c r="C34" s="65"/>
      <c r="D34" s="29"/>
      <c r="E34" s="39"/>
      <c r="F34" s="39"/>
      <c r="G34" s="40"/>
      <c r="H34" s="40"/>
      <c r="I34" s="40"/>
      <c r="J34" s="32"/>
      <c r="K34" s="39">
        <f>K33/D33</f>
        <v>4.4849146717726163E-3</v>
      </c>
      <c r="L34" s="39">
        <f>L33/D33</f>
        <v>0.13121807418801995</v>
      </c>
      <c r="M34" s="36"/>
      <c r="N34" s="13"/>
    </row>
    <row r="35" spans="1:14" ht="37.15" customHeight="1" x14ac:dyDescent="0.25">
      <c r="A35" s="8" t="s">
        <v>40</v>
      </c>
      <c r="B35" s="64" t="s">
        <v>42</v>
      </c>
      <c r="C35" s="65"/>
      <c r="D35" s="29"/>
      <c r="E35" s="41">
        <f>MIN(E5,E7,E9,E11,E13,E15,E17,E19,E21,E23,E25,E27)</f>
        <v>0.12052451401277998</v>
      </c>
      <c r="F35" s="40"/>
      <c r="G35" s="40"/>
      <c r="H35" s="40"/>
      <c r="I35" s="41">
        <f>MIN(I5,I7,I9,I11,I13,I15,I17,I19,I21,I23,I25,I27)</f>
        <v>3.9958784987500001E-3</v>
      </c>
      <c r="J35" s="32"/>
      <c r="K35" s="36"/>
      <c r="L35" s="36"/>
      <c r="M35" s="36"/>
      <c r="N35" s="14"/>
    </row>
    <row r="36" spans="1:14" ht="30" x14ac:dyDescent="0.25">
      <c r="A36" s="8" t="s">
        <v>40</v>
      </c>
      <c r="B36" s="64" t="s">
        <v>43</v>
      </c>
      <c r="C36" s="65"/>
      <c r="D36" s="29"/>
      <c r="E36" s="41">
        <f>MAX(E5,E7,E9,E11,E13,E15,E17,E19,E21,E23,E25,E27)</f>
        <v>0.14444687406239998</v>
      </c>
      <c r="F36" s="40"/>
      <c r="G36" s="40"/>
      <c r="H36" s="40"/>
      <c r="I36" s="41">
        <f>MAX(I5,I7,I9,I11,I13,I15,I17,I19,I21,I23,I25,I27)</f>
        <v>4.7355293877599999E-3</v>
      </c>
      <c r="J36" s="41" t="s">
        <v>31</v>
      </c>
      <c r="K36" s="36"/>
      <c r="L36" s="36"/>
      <c r="M36" s="36"/>
      <c r="N36" s="14"/>
    </row>
    <row r="37" spans="1:14" x14ac:dyDescent="0.25">
      <c r="A37" s="15"/>
      <c r="B37" s="16"/>
      <c r="J37" s="4"/>
    </row>
    <row r="38" spans="1:14" x14ac:dyDescent="0.25">
      <c r="A38" s="15"/>
      <c r="B38" s="16"/>
      <c r="J38" s="4"/>
    </row>
  </sheetData>
  <mergeCells count="14">
    <mergeCell ref="B35:C35"/>
    <mergeCell ref="B36:C36"/>
    <mergeCell ref="B29:C29"/>
    <mergeCell ref="B30:C30"/>
    <mergeCell ref="B31:C31"/>
    <mergeCell ref="B32:C32"/>
    <mergeCell ref="B33:C33"/>
    <mergeCell ref="B34:C34"/>
    <mergeCell ref="K3:M3"/>
    <mergeCell ref="A2:A3"/>
    <mergeCell ref="B2:B3"/>
    <mergeCell ref="C2:C3"/>
    <mergeCell ref="D2:D3"/>
    <mergeCell ref="E3:J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G3" sqref="G3:H3"/>
    </sheetView>
  </sheetViews>
  <sheetFormatPr defaultRowHeight="15" x14ac:dyDescent="0.25"/>
  <cols>
    <col min="1" max="1" width="5.28515625" customWidth="1"/>
    <col min="2" max="2" width="5.5703125" customWidth="1"/>
    <col min="3" max="3" width="6.7109375" customWidth="1"/>
    <col min="4" max="4" width="7.28515625" style="30" customWidth="1"/>
    <col min="5" max="5" width="9" bestFit="1" customWidth="1"/>
    <col min="7" max="7" width="9" bestFit="1" customWidth="1"/>
    <col min="8" max="8" width="9.28515625" bestFit="1" customWidth="1"/>
    <col min="15" max="15" width="8.85546875" style="18"/>
    <col min="20" max="20" width="8.85546875" style="18"/>
    <col min="22" max="22" width="8.85546875" style="20"/>
    <col min="23" max="23" width="8.85546875" style="18"/>
  </cols>
  <sheetData>
    <row r="1" spans="1:25" x14ac:dyDescent="0.25">
      <c r="A1" s="2" t="s">
        <v>45</v>
      </c>
      <c r="B1" s="3"/>
      <c r="C1" s="2"/>
      <c r="D1" s="24"/>
      <c r="E1" s="2"/>
      <c r="F1" s="2"/>
      <c r="I1" s="2"/>
      <c r="T1" s="18">
        <v>2034</v>
      </c>
      <c r="W1" s="18">
        <v>2045</v>
      </c>
    </row>
    <row r="2" spans="1:25" ht="66.599999999999994" customHeight="1" x14ac:dyDescent="0.25">
      <c r="A2" s="59" t="s">
        <v>0</v>
      </c>
      <c r="B2" s="59" t="s">
        <v>1</v>
      </c>
      <c r="C2" s="59" t="s">
        <v>54</v>
      </c>
      <c r="D2" s="61" t="s">
        <v>63</v>
      </c>
      <c r="E2" s="50" t="s">
        <v>74</v>
      </c>
      <c r="F2" s="50" t="s">
        <v>3</v>
      </c>
      <c r="G2" s="50" t="s">
        <v>69</v>
      </c>
      <c r="H2" s="50" t="s">
        <v>70</v>
      </c>
      <c r="I2" s="5"/>
      <c r="J2">
        <v>2008</v>
      </c>
      <c r="K2">
        <v>2010</v>
      </c>
      <c r="L2">
        <v>2012</v>
      </c>
      <c r="M2">
        <v>2014</v>
      </c>
      <c r="N2">
        <v>2015</v>
      </c>
      <c r="O2" s="18">
        <v>2017</v>
      </c>
      <c r="P2">
        <v>2018</v>
      </c>
      <c r="Q2">
        <v>2021</v>
      </c>
      <c r="R2">
        <v>2024</v>
      </c>
      <c r="S2">
        <v>2030</v>
      </c>
      <c r="T2" s="18">
        <v>2034</v>
      </c>
      <c r="U2">
        <v>2035</v>
      </c>
      <c r="V2" s="20">
        <v>2040</v>
      </c>
      <c r="W2" s="18">
        <v>2045</v>
      </c>
      <c r="X2" t="s">
        <v>33</v>
      </c>
      <c r="Y2" t="s">
        <v>34</v>
      </c>
    </row>
    <row r="3" spans="1:25" ht="57.6" customHeight="1" x14ac:dyDescent="0.25">
      <c r="A3" s="60"/>
      <c r="B3" s="60"/>
      <c r="C3" s="60"/>
      <c r="D3" s="60"/>
      <c r="E3" s="62" t="s">
        <v>75</v>
      </c>
      <c r="F3" s="63"/>
      <c r="G3" s="58" t="s">
        <v>55</v>
      </c>
      <c r="H3" s="58"/>
      <c r="I3" s="5"/>
    </row>
    <row r="4" spans="1:25" x14ac:dyDescent="0.25">
      <c r="A4" s="43">
        <f>SummaryReportBody!$A$2</f>
        <v>2034</v>
      </c>
      <c r="B4" s="44">
        <v>1</v>
      </c>
      <c r="C4" s="43">
        <v>2</v>
      </c>
      <c r="D4" s="45">
        <f t="shared" ref="D4:D27" si="0">Y4</f>
        <v>9</v>
      </c>
      <c r="E4" s="48">
        <f>G4/D4</f>
        <v>3.3774818538399999E-3</v>
      </c>
      <c r="F4" s="48">
        <f>H4/D4</f>
        <v>0.10598833476781</v>
      </c>
      <c r="G4" s="46">
        <f>Results!K4</f>
        <v>3.0397336684559999E-2</v>
      </c>
      <c r="H4" s="46">
        <f>Results!L4</f>
        <v>0.95389501291029</v>
      </c>
      <c r="I4" s="6"/>
      <c r="J4" s="7">
        <v>8</v>
      </c>
      <c r="K4" s="7">
        <v>10</v>
      </c>
      <c r="L4">
        <v>9</v>
      </c>
      <c r="M4">
        <v>8</v>
      </c>
      <c r="N4">
        <v>9</v>
      </c>
      <c r="O4" s="18">
        <v>9</v>
      </c>
      <c r="P4">
        <v>8</v>
      </c>
      <c r="Q4">
        <v>10</v>
      </c>
      <c r="R4">
        <v>8</v>
      </c>
      <c r="S4">
        <v>8</v>
      </c>
      <c r="T4" s="18">
        <v>9</v>
      </c>
      <c r="U4" s="2">
        <v>8</v>
      </c>
      <c r="V4" s="20">
        <v>9</v>
      </c>
      <c r="W4" s="18">
        <v>9</v>
      </c>
      <c r="X4">
        <f t="shared" ref="X4:X27" si="1">IF(A4=2008,J4,IF(A4=2012,L4,IF(A4=2015,N4,IF(A4=2017,O4,IF(A4=2018,P4,IF(A4=2010,K4,IF(A4=2014,M4,IF(A4=2040,V4,30))))))))</f>
        <v>30</v>
      </c>
      <c r="Y4">
        <f t="shared" ref="Y4:Y27" si="2">IF(X4&lt;30,X4,IF(A4=2021,Q4,IF(A4=2024,R4,IF(A4=2030,S4,IF(A4=2034,T4,IF(A4=2035,U4,IF(A4=2045,W4,"wrong")))))))</f>
        <v>9</v>
      </c>
    </row>
    <row r="5" spans="1:25" x14ac:dyDescent="0.25">
      <c r="A5" s="43">
        <f>SummaryReportBody!$A$2</f>
        <v>2034</v>
      </c>
      <c r="B5" s="44">
        <v>1</v>
      </c>
      <c r="C5" s="43">
        <v>5</v>
      </c>
      <c r="D5" s="45">
        <f t="shared" si="0"/>
        <v>22</v>
      </c>
      <c r="E5" s="48">
        <f t="shared" ref="E5:E27" si="3">G5/D5</f>
        <v>3.9958784987500001E-3</v>
      </c>
      <c r="F5" s="48">
        <f t="shared" ref="F5:F27" si="4">H5/D5</f>
        <v>0.12645164192665001</v>
      </c>
      <c r="G5" s="46">
        <f>Results!K5</f>
        <v>8.7909326972500007E-2</v>
      </c>
      <c r="H5" s="46">
        <f>Results!L5</f>
        <v>2.7819361223863002</v>
      </c>
      <c r="I5" s="6"/>
      <c r="J5" s="7">
        <v>23</v>
      </c>
      <c r="K5" s="7">
        <v>21</v>
      </c>
      <c r="L5">
        <v>22</v>
      </c>
      <c r="M5">
        <v>23</v>
      </c>
      <c r="N5">
        <v>22</v>
      </c>
      <c r="O5" s="18">
        <v>22</v>
      </c>
      <c r="P5">
        <v>23</v>
      </c>
      <c r="Q5">
        <v>21</v>
      </c>
      <c r="R5">
        <v>23</v>
      </c>
      <c r="S5">
        <v>23</v>
      </c>
      <c r="T5" s="18">
        <v>22</v>
      </c>
      <c r="U5" s="2">
        <v>23</v>
      </c>
      <c r="V5" s="20">
        <v>22</v>
      </c>
      <c r="W5" s="18">
        <v>22</v>
      </c>
      <c r="X5">
        <f t="shared" si="1"/>
        <v>30</v>
      </c>
      <c r="Y5">
        <f t="shared" si="2"/>
        <v>22</v>
      </c>
    </row>
    <row r="6" spans="1:25" x14ac:dyDescent="0.25">
      <c r="A6" s="43">
        <f>SummaryReportBody!$A$2</f>
        <v>2034</v>
      </c>
      <c r="B6" s="44">
        <v>2</v>
      </c>
      <c r="C6" s="43">
        <v>2</v>
      </c>
      <c r="D6" s="45">
        <f t="shared" si="0"/>
        <v>8</v>
      </c>
      <c r="E6" s="48">
        <f t="shared" si="3"/>
        <v>3.1184386959899999E-3</v>
      </c>
      <c r="F6" s="48">
        <f t="shared" si="4"/>
        <v>9.6513969058359989E-2</v>
      </c>
      <c r="G6" s="46">
        <f>Results!K6</f>
        <v>2.4947509567919999E-2</v>
      </c>
      <c r="H6" s="46">
        <f>Results!L6</f>
        <v>0.77211175246687991</v>
      </c>
      <c r="I6" s="6"/>
      <c r="J6" s="7">
        <v>8</v>
      </c>
      <c r="K6" s="7">
        <v>8</v>
      </c>
      <c r="L6">
        <v>8</v>
      </c>
      <c r="M6">
        <v>8</v>
      </c>
      <c r="N6">
        <v>8</v>
      </c>
      <c r="O6" s="18">
        <v>8</v>
      </c>
      <c r="P6">
        <v>8</v>
      </c>
      <c r="Q6">
        <v>8</v>
      </c>
      <c r="R6">
        <v>8</v>
      </c>
      <c r="S6">
        <v>8</v>
      </c>
      <c r="T6" s="18">
        <v>8</v>
      </c>
      <c r="U6" s="2">
        <v>8</v>
      </c>
      <c r="V6" s="20">
        <v>8</v>
      </c>
      <c r="W6" s="18">
        <v>8</v>
      </c>
      <c r="X6">
        <f t="shared" si="1"/>
        <v>30</v>
      </c>
      <c r="Y6">
        <f t="shared" si="2"/>
        <v>8</v>
      </c>
    </row>
    <row r="7" spans="1:25" x14ac:dyDescent="0.25">
      <c r="A7" s="43">
        <f>SummaryReportBody!$A$2</f>
        <v>2034</v>
      </c>
      <c r="B7" s="44">
        <v>2</v>
      </c>
      <c r="C7" s="43">
        <v>5</v>
      </c>
      <c r="D7" s="45">
        <f t="shared" si="0"/>
        <v>20</v>
      </c>
      <c r="E7" s="48">
        <f t="shared" si="3"/>
        <v>4.0487894416299996E-3</v>
      </c>
      <c r="F7" s="48">
        <f t="shared" si="4"/>
        <v>0.12780307559271001</v>
      </c>
      <c r="G7" s="46">
        <f>Results!K7</f>
        <v>8.0975788832599996E-2</v>
      </c>
      <c r="H7" s="46">
        <f>Results!L7</f>
        <v>2.5560615118542001</v>
      </c>
      <c r="I7" s="6"/>
      <c r="J7" s="7">
        <v>21</v>
      </c>
      <c r="K7" s="7">
        <v>20</v>
      </c>
      <c r="L7">
        <v>21</v>
      </c>
      <c r="M7">
        <v>20</v>
      </c>
      <c r="N7">
        <v>20</v>
      </c>
      <c r="O7" s="18">
        <v>20</v>
      </c>
      <c r="P7">
        <v>20</v>
      </c>
      <c r="Q7">
        <v>20</v>
      </c>
      <c r="R7">
        <v>21</v>
      </c>
      <c r="S7">
        <v>20</v>
      </c>
      <c r="T7" s="18">
        <v>20</v>
      </c>
      <c r="U7" s="2">
        <v>20</v>
      </c>
      <c r="V7" s="20">
        <v>21</v>
      </c>
      <c r="W7" s="18">
        <v>20</v>
      </c>
      <c r="X7">
        <f t="shared" si="1"/>
        <v>30</v>
      </c>
      <c r="Y7">
        <f t="shared" si="2"/>
        <v>20</v>
      </c>
    </row>
    <row r="8" spans="1:25" x14ac:dyDescent="0.25">
      <c r="A8" s="43">
        <f>SummaryReportBody!$A$2</f>
        <v>2034</v>
      </c>
      <c r="B8" s="44">
        <v>3</v>
      </c>
      <c r="C8" s="43">
        <v>2</v>
      </c>
      <c r="D8" s="45">
        <f t="shared" si="0"/>
        <v>8</v>
      </c>
      <c r="E8" s="48">
        <f t="shared" si="3"/>
        <v>3.9043866600200002E-3</v>
      </c>
      <c r="F8" s="48">
        <f t="shared" si="4"/>
        <v>0.12192004013124</v>
      </c>
      <c r="G8" s="46">
        <f>Results!K8</f>
        <v>3.1235093280160001E-2</v>
      </c>
      <c r="H8" s="46">
        <f>Results!L8</f>
        <v>0.97536032104991999</v>
      </c>
      <c r="I8" s="6"/>
      <c r="J8" s="7">
        <v>10</v>
      </c>
      <c r="K8" s="7">
        <v>8</v>
      </c>
      <c r="L8">
        <v>9</v>
      </c>
      <c r="M8">
        <v>10</v>
      </c>
      <c r="N8">
        <v>9</v>
      </c>
      <c r="O8" s="18">
        <v>8</v>
      </c>
      <c r="P8">
        <v>9</v>
      </c>
      <c r="Q8">
        <v>8</v>
      </c>
      <c r="R8">
        <v>10</v>
      </c>
      <c r="S8">
        <v>10</v>
      </c>
      <c r="T8" s="18">
        <v>8</v>
      </c>
      <c r="U8" s="2">
        <v>9</v>
      </c>
      <c r="V8" s="20">
        <v>9</v>
      </c>
      <c r="W8" s="18">
        <v>8</v>
      </c>
      <c r="X8">
        <f t="shared" si="1"/>
        <v>30</v>
      </c>
      <c r="Y8">
        <f t="shared" si="2"/>
        <v>8</v>
      </c>
    </row>
    <row r="9" spans="1:25" x14ac:dyDescent="0.25">
      <c r="A9" s="43">
        <f>SummaryReportBody!$A$2</f>
        <v>2034</v>
      </c>
      <c r="B9" s="44">
        <v>3</v>
      </c>
      <c r="C9" s="43">
        <v>5</v>
      </c>
      <c r="D9" s="45">
        <f t="shared" si="0"/>
        <v>23</v>
      </c>
      <c r="E9" s="48">
        <f t="shared" si="3"/>
        <v>4.3827897685600001E-3</v>
      </c>
      <c r="F9" s="48">
        <f t="shared" si="4"/>
        <v>0.13847565369612999</v>
      </c>
      <c r="G9" s="46">
        <f>Results!K9</f>
        <v>0.10080416467688</v>
      </c>
      <c r="H9" s="46">
        <f>Results!L9</f>
        <v>3.1849400350109898</v>
      </c>
      <c r="I9" s="6"/>
      <c r="J9" s="7">
        <v>21</v>
      </c>
      <c r="K9" s="7">
        <v>23</v>
      </c>
      <c r="L9">
        <v>22</v>
      </c>
      <c r="M9">
        <v>21</v>
      </c>
      <c r="N9">
        <v>22</v>
      </c>
      <c r="O9" s="18">
        <v>23</v>
      </c>
      <c r="P9">
        <v>22</v>
      </c>
      <c r="Q9">
        <v>23</v>
      </c>
      <c r="R9">
        <v>21</v>
      </c>
      <c r="S9">
        <v>21</v>
      </c>
      <c r="T9" s="18">
        <v>23</v>
      </c>
      <c r="U9" s="2">
        <v>22</v>
      </c>
      <c r="V9" s="20">
        <v>22</v>
      </c>
      <c r="W9" s="18">
        <v>23</v>
      </c>
      <c r="X9">
        <f t="shared" si="1"/>
        <v>30</v>
      </c>
      <c r="Y9">
        <f t="shared" si="2"/>
        <v>23</v>
      </c>
    </row>
    <row r="10" spans="1:25" x14ac:dyDescent="0.25">
      <c r="A10" s="43">
        <f>SummaryReportBody!$A$2</f>
        <v>2034</v>
      </c>
      <c r="B10" s="44">
        <v>4</v>
      </c>
      <c r="C10" s="43">
        <v>2</v>
      </c>
      <c r="D10" s="45">
        <f t="shared" si="0"/>
        <v>10</v>
      </c>
      <c r="E10" s="48">
        <f t="shared" si="3"/>
        <v>4.0752449130700003E-3</v>
      </c>
      <c r="F10" s="48">
        <f t="shared" si="4"/>
        <v>0.12115062683686002</v>
      </c>
      <c r="G10" s="46">
        <f>Results!K10</f>
        <v>4.0752449130700003E-2</v>
      </c>
      <c r="H10" s="46">
        <f>Results!L10</f>
        <v>1.2115062683686002</v>
      </c>
      <c r="I10" s="6"/>
      <c r="J10" s="7">
        <v>8</v>
      </c>
      <c r="K10" s="7">
        <v>8</v>
      </c>
      <c r="L10">
        <v>9</v>
      </c>
      <c r="M10">
        <v>8</v>
      </c>
      <c r="N10">
        <v>8</v>
      </c>
      <c r="O10" s="18">
        <v>10</v>
      </c>
      <c r="P10">
        <v>9</v>
      </c>
      <c r="Q10">
        <v>8</v>
      </c>
      <c r="R10">
        <v>8</v>
      </c>
      <c r="S10">
        <v>8</v>
      </c>
      <c r="T10" s="18">
        <v>10</v>
      </c>
      <c r="U10" s="2">
        <v>9</v>
      </c>
      <c r="V10" s="20">
        <v>9</v>
      </c>
      <c r="W10" s="18">
        <v>10</v>
      </c>
      <c r="X10">
        <f t="shared" si="1"/>
        <v>30</v>
      </c>
      <c r="Y10">
        <f t="shared" si="2"/>
        <v>10</v>
      </c>
    </row>
    <row r="11" spans="1:25" x14ac:dyDescent="0.25">
      <c r="A11" s="43">
        <f>SummaryReportBody!$A$2</f>
        <v>2034</v>
      </c>
      <c r="B11" s="44">
        <v>4</v>
      </c>
      <c r="C11" s="43">
        <v>5</v>
      </c>
      <c r="D11" s="45">
        <f t="shared" si="0"/>
        <v>20</v>
      </c>
      <c r="E11" s="48">
        <f t="shared" si="3"/>
        <v>4.5095555692100005E-3</v>
      </c>
      <c r="F11" s="48">
        <f t="shared" si="4"/>
        <v>0.13571105693065</v>
      </c>
      <c r="G11" s="46">
        <f>Results!K11</f>
        <v>9.019111138420001E-2</v>
      </c>
      <c r="H11" s="46">
        <f>Results!L11</f>
        <v>2.714221138613</v>
      </c>
      <c r="I11" s="6"/>
      <c r="J11" s="7">
        <v>22</v>
      </c>
      <c r="K11" s="7">
        <v>22</v>
      </c>
      <c r="L11">
        <v>21</v>
      </c>
      <c r="M11">
        <v>22</v>
      </c>
      <c r="N11">
        <v>22</v>
      </c>
      <c r="O11" s="18">
        <v>20</v>
      </c>
      <c r="P11">
        <v>21</v>
      </c>
      <c r="Q11">
        <v>22</v>
      </c>
      <c r="R11">
        <v>22</v>
      </c>
      <c r="S11">
        <v>22</v>
      </c>
      <c r="T11" s="18">
        <v>20</v>
      </c>
      <c r="U11" s="2">
        <v>21</v>
      </c>
      <c r="V11" s="20">
        <v>21</v>
      </c>
      <c r="W11" s="18">
        <v>20</v>
      </c>
      <c r="X11">
        <f t="shared" si="1"/>
        <v>30</v>
      </c>
      <c r="Y11">
        <f t="shared" si="2"/>
        <v>20</v>
      </c>
    </row>
    <row r="12" spans="1:25" x14ac:dyDescent="0.25">
      <c r="A12" s="43">
        <f>SummaryReportBody!$A$2</f>
        <v>2034</v>
      </c>
      <c r="B12" s="44">
        <v>5</v>
      </c>
      <c r="C12" s="43">
        <v>2</v>
      </c>
      <c r="D12" s="45">
        <f t="shared" si="0"/>
        <v>8</v>
      </c>
      <c r="E12" s="48">
        <f t="shared" si="3"/>
        <v>4.1623275065600001E-3</v>
      </c>
      <c r="F12" s="48">
        <f t="shared" si="4"/>
        <v>0.11665099206943999</v>
      </c>
      <c r="G12" s="46">
        <f>Results!K12</f>
        <v>3.3298620052480001E-2</v>
      </c>
      <c r="H12" s="46">
        <f>Results!L12</f>
        <v>0.93320793655551992</v>
      </c>
      <c r="I12" s="6"/>
      <c r="J12" s="7">
        <v>9</v>
      </c>
      <c r="K12" s="7">
        <v>10</v>
      </c>
      <c r="L12">
        <v>9</v>
      </c>
      <c r="M12">
        <v>9</v>
      </c>
      <c r="N12">
        <v>10</v>
      </c>
      <c r="O12" s="18">
        <v>8</v>
      </c>
      <c r="P12">
        <v>8</v>
      </c>
      <c r="Q12">
        <v>10</v>
      </c>
      <c r="R12">
        <v>8</v>
      </c>
      <c r="S12">
        <v>8</v>
      </c>
      <c r="T12" s="18">
        <v>8</v>
      </c>
      <c r="U12" s="2">
        <v>8</v>
      </c>
      <c r="V12" s="20">
        <v>8</v>
      </c>
      <c r="W12" s="18">
        <v>8</v>
      </c>
      <c r="X12">
        <f t="shared" si="1"/>
        <v>30</v>
      </c>
      <c r="Y12">
        <f t="shared" si="2"/>
        <v>8</v>
      </c>
    </row>
    <row r="13" spans="1:25" x14ac:dyDescent="0.25">
      <c r="A13" s="43">
        <f>SummaryReportBody!$A$2</f>
        <v>2034</v>
      </c>
      <c r="B13" s="44">
        <v>5</v>
      </c>
      <c r="C13" s="43">
        <v>5</v>
      </c>
      <c r="D13" s="45">
        <f t="shared" si="0"/>
        <v>23</v>
      </c>
      <c r="E13" s="48">
        <f t="shared" si="3"/>
        <v>4.7355293877599999E-3</v>
      </c>
      <c r="F13" s="48">
        <f t="shared" si="4"/>
        <v>0.13447867288606999</v>
      </c>
      <c r="G13" s="46">
        <f>Results!K13</f>
        <v>0.10891717591847999</v>
      </c>
      <c r="H13" s="46">
        <f>Results!L13</f>
        <v>3.0930094763796099</v>
      </c>
      <c r="I13" s="6"/>
      <c r="J13" s="7">
        <v>22</v>
      </c>
      <c r="K13" s="7">
        <v>21</v>
      </c>
      <c r="L13">
        <v>22</v>
      </c>
      <c r="M13">
        <v>22</v>
      </c>
      <c r="N13">
        <v>21</v>
      </c>
      <c r="O13" s="18">
        <v>23</v>
      </c>
      <c r="P13">
        <v>23</v>
      </c>
      <c r="Q13">
        <v>21</v>
      </c>
      <c r="R13">
        <v>23</v>
      </c>
      <c r="S13">
        <v>23</v>
      </c>
      <c r="T13" s="18">
        <v>23</v>
      </c>
      <c r="U13" s="2">
        <v>23</v>
      </c>
      <c r="V13" s="20">
        <v>23</v>
      </c>
      <c r="W13" s="18">
        <v>23</v>
      </c>
      <c r="X13">
        <f t="shared" si="1"/>
        <v>30</v>
      </c>
      <c r="Y13">
        <f t="shared" si="2"/>
        <v>23</v>
      </c>
    </row>
    <row r="14" spans="1:25" x14ac:dyDescent="0.25">
      <c r="A14" s="43">
        <f>SummaryReportBody!$A$2</f>
        <v>2034</v>
      </c>
      <c r="B14" s="44">
        <v>6</v>
      </c>
      <c r="C14" s="43">
        <v>2</v>
      </c>
      <c r="D14" s="45">
        <f t="shared" si="0"/>
        <v>8</v>
      </c>
      <c r="E14" s="48">
        <f t="shared" si="3"/>
        <v>4.3232649578199998E-3</v>
      </c>
      <c r="F14" s="48">
        <f t="shared" si="4"/>
        <v>0.11331098880014</v>
      </c>
      <c r="G14" s="46">
        <f>Results!K14</f>
        <v>3.4586119662559998E-2</v>
      </c>
      <c r="H14" s="46">
        <f>Results!L14</f>
        <v>0.90648791040111998</v>
      </c>
      <c r="I14" s="6"/>
      <c r="J14" s="7">
        <v>9</v>
      </c>
      <c r="K14" s="7">
        <v>8</v>
      </c>
      <c r="L14">
        <v>9</v>
      </c>
      <c r="M14">
        <v>9</v>
      </c>
      <c r="N14">
        <v>8</v>
      </c>
      <c r="O14" s="18">
        <v>8</v>
      </c>
      <c r="P14">
        <v>9</v>
      </c>
      <c r="Q14">
        <v>8</v>
      </c>
      <c r="R14">
        <v>10</v>
      </c>
      <c r="S14">
        <v>10</v>
      </c>
      <c r="T14" s="18">
        <v>8</v>
      </c>
      <c r="U14" s="2">
        <v>9</v>
      </c>
      <c r="V14" s="20">
        <v>9</v>
      </c>
      <c r="W14" s="18">
        <v>8</v>
      </c>
      <c r="X14">
        <f t="shared" si="1"/>
        <v>30</v>
      </c>
      <c r="Y14">
        <f t="shared" si="2"/>
        <v>8</v>
      </c>
    </row>
    <row r="15" spans="1:25" x14ac:dyDescent="0.25">
      <c r="A15" s="43">
        <f>SummaryReportBody!$A$2</f>
        <v>2034</v>
      </c>
      <c r="B15" s="44">
        <v>6</v>
      </c>
      <c r="C15" s="43">
        <v>5</v>
      </c>
      <c r="D15" s="45">
        <f t="shared" si="0"/>
        <v>22</v>
      </c>
      <c r="E15" s="48">
        <f t="shared" si="3"/>
        <v>4.72560858597E-3</v>
      </c>
      <c r="F15" s="48">
        <f t="shared" si="4"/>
        <v>0.12572301415074</v>
      </c>
      <c r="G15" s="46">
        <f>Results!K15</f>
        <v>0.10396338889134001</v>
      </c>
      <c r="H15" s="46">
        <f>Results!L15</f>
        <v>2.7659063113162801</v>
      </c>
      <c r="I15" s="6"/>
      <c r="J15" s="7">
        <v>21</v>
      </c>
      <c r="K15" s="7">
        <v>22</v>
      </c>
      <c r="L15">
        <v>21</v>
      </c>
      <c r="M15">
        <v>22</v>
      </c>
      <c r="N15">
        <v>22</v>
      </c>
      <c r="O15" s="18">
        <v>22</v>
      </c>
      <c r="P15">
        <v>21</v>
      </c>
      <c r="Q15">
        <v>22</v>
      </c>
      <c r="R15">
        <v>20</v>
      </c>
      <c r="S15">
        <v>20</v>
      </c>
      <c r="T15" s="18">
        <v>22</v>
      </c>
      <c r="U15" s="2">
        <v>21</v>
      </c>
      <c r="V15" s="20">
        <v>21</v>
      </c>
      <c r="W15" s="18">
        <v>22</v>
      </c>
      <c r="X15">
        <f t="shared" si="1"/>
        <v>30</v>
      </c>
      <c r="Y15">
        <f t="shared" si="2"/>
        <v>22</v>
      </c>
    </row>
    <row r="16" spans="1:25" x14ac:dyDescent="0.25">
      <c r="A16" s="43">
        <f>SummaryReportBody!$A$2</f>
        <v>2034</v>
      </c>
      <c r="B16" s="44">
        <v>7</v>
      </c>
      <c r="C16" s="43">
        <v>2</v>
      </c>
      <c r="D16" s="45">
        <f t="shared" si="0"/>
        <v>10</v>
      </c>
      <c r="E16" s="48">
        <f t="shared" si="3"/>
        <v>4.2725586375600005E-3</v>
      </c>
      <c r="F16" s="48">
        <f t="shared" si="4"/>
        <v>0.1080375314931</v>
      </c>
      <c r="G16" s="46">
        <f>Results!K16</f>
        <v>4.2725586375600005E-2</v>
      </c>
      <c r="H16" s="46">
        <f>Results!L16</f>
        <v>1.080375314931</v>
      </c>
      <c r="I16" s="6"/>
      <c r="J16" s="7">
        <v>8</v>
      </c>
      <c r="K16" s="7">
        <v>9</v>
      </c>
      <c r="L16">
        <v>9</v>
      </c>
      <c r="M16">
        <v>8</v>
      </c>
      <c r="N16">
        <v>8</v>
      </c>
      <c r="O16" s="18">
        <v>10</v>
      </c>
      <c r="P16">
        <v>9</v>
      </c>
      <c r="Q16">
        <v>9</v>
      </c>
      <c r="R16">
        <v>8</v>
      </c>
      <c r="S16">
        <v>8</v>
      </c>
      <c r="T16" s="18">
        <v>10</v>
      </c>
      <c r="U16" s="2">
        <v>9</v>
      </c>
      <c r="V16" s="20">
        <v>9</v>
      </c>
      <c r="W16" s="18">
        <v>10</v>
      </c>
      <c r="X16">
        <f t="shared" si="1"/>
        <v>30</v>
      </c>
      <c r="Y16">
        <f t="shared" si="2"/>
        <v>10</v>
      </c>
    </row>
    <row r="17" spans="1:25" x14ac:dyDescent="0.25">
      <c r="A17" s="43">
        <f>SummaryReportBody!$A$2</f>
        <v>2034</v>
      </c>
      <c r="B17" s="44">
        <v>7</v>
      </c>
      <c r="C17" s="43">
        <v>5</v>
      </c>
      <c r="D17" s="45">
        <f t="shared" si="0"/>
        <v>21</v>
      </c>
      <c r="E17" s="48">
        <f t="shared" si="3"/>
        <v>4.7046646710799996E-3</v>
      </c>
      <c r="F17" s="48">
        <f t="shared" si="4"/>
        <v>0.12052451401278</v>
      </c>
      <c r="G17" s="46">
        <f>Results!K17</f>
        <v>9.8797958092679994E-2</v>
      </c>
      <c r="H17" s="46">
        <f>Results!L17</f>
        <v>2.5310147942683798</v>
      </c>
      <c r="I17" s="6"/>
      <c r="J17" s="7">
        <v>23</v>
      </c>
      <c r="K17" s="7">
        <v>22</v>
      </c>
      <c r="L17">
        <v>22</v>
      </c>
      <c r="M17">
        <v>23</v>
      </c>
      <c r="N17">
        <v>23</v>
      </c>
      <c r="O17" s="18">
        <v>21</v>
      </c>
      <c r="P17">
        <v>22</v>
      </c>
      <c r="Q17">
        <v>22</v>
      </c>
      <c r="R17">
        <v>23</v>
      </c>
      <c r="S17">
        <v>23</v>
      </c>
      <c r="T17" s="18">
        <v>21</v>
      </c>
      <c r="U17" s="2">
        <v>22</v>
      </c>
      <c r="V17" s="20">
        <v>22</v>
      </c>
      <c r="W17" s="18">
        <v>21</v>
      </c>
      <c r="X17">
        <f t="shared" si="1"/>
        <v>30</v>
      </c>
      <c r="Y17">
        <f t="shared" si="2"/>
        <v>21</v>
      </c>
    </row>
    <row r="18" spans="1:25" x14ac:dyDescent="0.25">
      <c r="A18" s="43">
        <f>SummaryReportBody!$A$2</f>
        <v>2034</v>
      </c>
      <c r="B18" s="44">
        <v>8</v>
      </c>
      <c r="C18" s="43">
        <v>2</v>
      </c>
      <c r="D18" s="45">
        <f t="shared" si="0"/>
        <v>8</v>
      </c>
      <c r="E18" s="48">
        <f t="shared" si="3"/>
        <v>4.16894137442E-3</v>
      </c>
      <c r="F18" s="48">
        <f t="shared" si="4"/>
        <v>0.10700576810694</v>
      </c>
      <c r="G18" s="46">
        <f>Results!K18</f>
        <v>3.335153099536E-2</v>
      </c>
      <c r="H18" s="46">
        <f>Results!L18</f>
        <v>0.85604614485552</v>
      </c>
      <c r="I18" s="6"/>
      <c r="J18" s="7">
        <v>10</v>
      </c>
      <c r="K18" s="7">
        <v>9</v>
      </c>
      <c r="L18">
        <v>8</v>
      </c>
      <c r="M18">
        <v>9</v>
      </c>
      <c r="N18">
        <v>10</v>
      </c>
      <c r="O18" s="18">
        <v>8</v>
      </c>
      <c r="P18">
        <v>8</v>
      </c>
      <c r="Q18">
        <v>9</v>
      </c>
      <c r="R18">
        <v>9</v>
      </c>
      <c r="S18">
        <v>9</v>
      </c>
      <c r="T18" s="18">
        <v>8</v>
      </c>
      <c r="U18" s="2">
        <v>8</v>
      </c>
      <c r="V18" s="20">
        <v>8</v>
      </c>
      <c r="W18" s="18">
        <v>8</v>
      </c>
      <c r="X18">
        <f t="shared" si="1"/>
        <v>30</v>
      </c>
      <c r="Y18">
        <f t="shared" si="2"/>
        <v>8</v>
      </c>
    </row>
    <row r="19" spans="1:25" x14ac:dyDescent="0.25">
      <c r="A19" s="43">
        <f>SummaryReportBody!$A$2</f>
        <v>2034</v>
      </c>
      <c r="B19" s="44">
        <v>8</v>
      </c>
      <c r="C19" s="43">
        <v>5</v>
      </c>
      <c r="D19" s="45">
        <f t="shared" si="0"/>
        <v>23</v>
      </c>
      <c r="E19" s="48">
        <f t="shared" si="3"/>
        <v>4.7090739163199993E-3</v>
      </c>
      <c r="F19" s="48">
        <f t="shared" si="4"/>
        <v>0.12205782904498999</v>
      </c>
      <c r="G19" s="46">
        <f>Results!K19</f>
        <v>0.10830870007535999</v>
      </c>
      <c r="H19" s="46">
        <f>Results!L19</f>
        <v>2.8073300680347697</v>
      </c>
      <c r="I19" s="6"/>
      <c r="J19" s="7">
        <v>21</v>
      </c>
      <c r="K19" s="7">
        <v>22</v>
      </c>
      <c r="L19">
        <v>23</v>
      </c>
      <c r="M19">
        <v>21</v>
      </c>
      <c r="N19">
        <v>21</v>
      </c>
      <c r="O19" s="18">
        <v>23</v>
      </c>
      <c r="P19">
        <v>23</v>
      </c>
      <c r="Q19">
        <v>22</v>
      </c>
      <c r="R19">
        <v>22</v>
      </c>
      <c r="S19">
        <v>22</v>
      </c>
      <c r="T19" s="18">
        <v>23</v>
      </c>
      <c r="U19" s="2">
        <v>23</v>
      </c>
      <c r="V19" s="20">
        <v>23</v>
      </c>
      <c r="W19" s="18">
        <v>23</v>
      </c>
      <c r="X19">
        <f t="shared" si="1"/>
        <v>30</v>
      </c>
      <c r="Y19">
        <f t="shared" si="2"/>
        <v>23</v>
      </c>
    </row>
    <row r="20" spans="1:25" x14ac:dyDescent="0.25">
      <c r="A20" s="43">
        <f>SummaryReportBody!$A$2</f>
        <v>2034</v>
      </c>
      <c r="B20" s="44">
        <v>9</v>
      </c>
      <c r="C20" s="43">
        <v>2</v>
      </c>
      <c r="D20" s="45">
        <f t="shared" si="0"/>
        <v>9</v>
      </c>
      <c r="E20" s="48">
        <f t="shared" si="3"/>
        <v>3.9969808100599998E-3</v>
      </c>
      <c r="F20" s="48">
        <f t="shared" si="4"/>
        <v>0.1096248597795</v>
      </c>
      <c r="G20" s="46">
        <f>Results!K20</f>
        <v>3.5972827290540001E-2</v>
      </c>
      <c r="H20" s="46">
        <f>Results!L20</f>
        <v>0.98662373801549996</v>
      </c>
      <c r="I20" s="6"/>
      <c r="J20" s="7">
        <v>8</v>
      </c>
      <c r="K20" s="7">
        <v>8</v>
      </c>
      <c r="L20">
        <v>10</v>
      </c>
      <c r="M20">
        <v>8</v>
      </c>
      <c r="N20">
        <v>8</v>
      </c>
      <c r="O20" s="18">
        <v>9</v>
      </c>
      <c r="P20">
        <v>10</v>
      </c>
      <c r="Q20">
        <v>8</v>
      </c>
      <c r="R20">
        <v>9</v>
      </c>
      <c r="S20">
        <v>9</v>
      </c>
      <c r="T20" s="18">
        <v>9</v>
      </c>
      <c r="U20" s="2">
        <v>10</v>
      </c>
      <c r="V20" s="20">
        <v>10</v>
      </c>
      <c r="W20" s="18">
        <v>9</v>
      </c>
      <c r="X20">
        <f t="shared" si="1"/>
        <v>30</v>
      </c>
      <c r="Y20">
        <f t="shared" si="2"/>
        <v>9</v>
      </c>
    </row>
    <row r="21" spans="1:25" x14ac:dyDescent="0.25">
      <c r="A21" s="43">
        <f>SummaryReportBody!$A$2</f>
        <v>2034</v>
      </c>
      <c r="B21" s="44">
        <v>9</v>
      </c>
      <c r="C21" s="43">
        <v>5</v>
      </c>
      <c r="D21" s="45">
        <f t="shared" si="0"/>
        <v>21</v>
      </c>
      <c r="E21" s="48">
        <f t="shared" si="3"/>
        <v>4.6440375490299996E-3</v>
      </c>
      <c r="F21" s="48">
        <f t="shared" si="4"/>
        <v>0.12920852251296</v>
      </c>
      <c r="G21" s="46">
        <f>Results!K21</f>
        <v>9.7524788529629994E-2</v>
      </c>
      <c r="H21" s="46">
        <f>Results!L21</f>
        <v>2.7133789727721602</v>
      </c>
      <c r="I21" s="6"/>
      <c r="J21" s="7">
        <v>22</v>
      </c>
      <c r="K21" s="7">
        <v>22</v>
      </c>
      <c r="L21">
        <v>20</v>
      </c>
      <c r="M21">
        <v>22</v>
      </c>
      <c r="N21">
        <v>22</v>
      </c>
      <c r="O21" s="18">
        <v>21</v>
      </c>
      <c r="P21">
        <v>20</v>
      </c>
      <c r="Q21">
        <v>22</v>
      </c>
      <c r="R21">
        <v>21</v>
      </c>
      <c r="S21">
        <v>21</v>
      </c>
      <c r="T21" s="18">
        <v>21</v>
      </c>
      <c r="U21" s="2">
        <v>20</v>
      </c>
      <c r="V21" s="20">
        <v>20</v>
      </c>
      <c r="W21" s="18">
        <v>21</v>
      </c>
      <c r="X21">
        <f t="shared" si="1"/>
        <v>30</v>
      </c>
      <c r="Y21">
        <f t="shared" si="2"/>
        <v>21</v>
      </c>
    </row>
    <row r="22" spans="1:25" x14ac:dyDescent="0.25">
      <c r="A22" s="43">
        <f>SummaryReportBody!$A$2</f>
        <v>2034</v>
      </c>
      <c r="B22" s="44">
        <v>10</v>
      </c>
      <c r="C22" s="43">
        <v>2</v>
      </c>
      <c r="D22" s="45">
        <f t="shared" si="0"/>
        <v>9</v>
      </c>
      <c r="E22" s="48">
        <f t="shared" si="3"/>
        <v>4.2174430720599999E-3</v>
      </c>
      <c r="F22" s="48">
        <f t="shared" si="4"/>
        <v>0.12418528987329</v>
      </c>
      <c r="G22" s="46">
        <f>Results!K22</f>
        <v>3.7956987648539997E-2</v>
      </c>
      <c r="H22" s="46">
        <f>Results!L22</f>
        <v>1.11766760885961</v>
      </c>
      <c r="I22" s="6"/>
      <c r="J22" s="7">
        <v>8</v>
      </c>
      <c r="K22" s="7">
        <v>10</v>
      </c>
      <c r="L22">
        <v>8</v>
      </c>
      <c r="M22">
        <v>8</v>
      </c>
      <c r="N22">
        <v>9</v>
      </c>
      <c r="O22" s="18">
        <v>9</v>
      </c>
      <c r="P22">
        <v>8</v>
      </c>
      <c r="Q22">
        <v>10</v>
      </c>
      <c r="R22">
        <v>8</v>
      </c>
      <c r="S22">
        <v>8</v>
      </c>
      <c r="T22" s="18">
        <v>9</v>
      </c>
      <c r="U22" s="2">
        <v>8</v>
      </c>
      <c r="V22" s="20">
        <v>8</v>
      </c>
      <c r="W22" s="18">
        <v>9</v>
      </c>
      <c r="X22">
        <f t="shared" si="1"/>
        <v>30</v>
      </c>
      <c r="Y22">
        <f t="shared" si="2"/>
        <v>9</v>
      </c>
    </row>
    <row r="23" spans="1:25" x14ac:dyDescent="0.25">
      <c r="A23" s="43">
        <f>SummaryReportBody!$A$2</f>
        <v>2034</v>
      </c>
      <c r="B23" s="44">
        <v>10</v>
      </c>
      <c r="C23" s="43">
        <v>5</v>
      </c>
      <c r="D23" s="45">
        <f t="shared" si="0"/>
        <v>22</v>
      </c>
      <c r="E23" s="48">
        <f t="shared" si="3"/>
        <v>4.5613642007800003E-3</v>
      </c>
      <c r="F23" s="48">
        <f t="shared" si="4"/>
        <v>0.13610017282308001</v>
      </c>
      <c r="G23" s="46">
        <f>Results!K23</f>
        <v>0.10035001241716</v>
      </c>
      <c r="H23" s="46">
        <f>Results!L23</f>
        <v>2.9942038021077604</v>
      </c>
      <c r="I23" s="6"/>
      <c r="J23" s="7">
        <v>23</v>
      </c>
      <c r="K23" s="7">
        <v>21</v>
      </c>
      <c r="L23">
        <v>23</v>
      </c>
      <c r="M23">
        <v>23</v>
      </c>
      <c r="N23">
        <v>22</v>
      </c>
      <c r="O23" s="18">
        <v>22</v>
      </c>
      <c r="P23">
        <v>23</v>
      </c>
      <c r="Q23">
        <v>21</v>
      </c>
      <c r="R23">
        <v>23</v>
      </c>
      <c r="S23">
        <v>23</v>
      </c>
      <c r="T23" s="18">
        <v>22</v>
      </c>
      <c r="U23" s="2">
        <v>23</v>
      </c>
      <c r="V23" s="20">
        <v>23</v>
      </c>
      <c r="W23" s="18">
        <v>22</v>
      </c>
      <c r="X23">
        <f t="shared" si="1"/>
        <v>30</v>
      </c>
      <c r="Y23">
        <f t="shared" si="2"/>
        <v>22</v>
      </c>
    </row>
    <row r="24" spans="1:25" x14ac:dyDescent="0.25">
      <c r="A24" s="43">
        <f>SummaryReportBody!$A$2</f>
        <v>2034</v>
      </c>
      <c r="B24" s="44">
        <v>11</v>
      </c>
      <c r="C24" s="43">
        <v>2</v>
      </c>
      <c r="D24" s="45">
        <f t="shared" si="0"/>
        <v>8</v>
      </c>
      <c r="E24" s="48">
        <f t="shared" si="3"/>
        <v>3.9881623195800004E-3</v>
      </c>
      <c r="F24" s="48">
        <f t="shared" si="4"/>
        <v>0.12366499893496999</v>
      </c>
      <c r="G24" s="46">
        <f>Results!K24</f>
        <v>3.1905298556640004E-2</v>
      </c>
      <c r="H24" s="46">
        <f>Results!L24</f>
        <v>0.98931999147975991</v>
      </c>
      <c r="I24" s="6"/>
      <c r="J24" s="7">
        <v>10</v>
      </c>
      <c r="K24" s="7">
        <v>8</v>
      </c>
      <c r="L24">
        <v>8</v>
      </c>
      <c r="M24">
        <v>9</v>
      </c>
      <c r="N24">
        <v>9</v>
      </c>
      <c r="O24" s="18">
        <v>8</v>
      </c>
      <c r="P24">
        <v>8</v>
      </c>
      <c r="Q24">
        <v>8</v>
      </c>
      <c r="R24">
        <v>9</v>
      </c>
      <c r="S24">
        <v>9</v>
      </c>
      <c r="T24" s="18">
        <v>8</v>
      </c>
      <c r="U24" s="2">
        <v>8</v>
      </c>
      <c r="V24" s="20">
        <v>8</v>
      </c>
      <c r="W24" s="18">
        <v>8</v>
      </c>
      <c r="X24">
        <f t="shared" si="1"/>
        <v>30</v>
      </c>
      <c r="Y24">
        <f t="shared" si="2"/>
        <v>8</v>
      </c>
    </row>
    <row r="25" spans="1:25" x14ac:dyDescent="0.25">
      <c r="A25" s="43">
        <f>SummaryReportBody!$A$2</f>
        <v>2034</v>
      </c>
      <c r="B25" s="44">
        <v>11</v>
      </c>
      <c r="C25" s="43">
        <v>5</v>
      </c>
      <c r="D25" s="45">
        <f t="shared" si="0"/>
        <v>22</v>
      </c>
      <c r="E25" s="48">
        <f t="shared" si="3"/>
        <v>4.2813771280399999E-3</v>
      </c>
      <c r="F25" s="48">
        <f t="shared" si="4"/>
        <v>0.13369603185597001</v>
      </c>
      <c r="G25" s="46">
        <f>Results!K25</f>
        <v>9.4190296816880001E-2</v>
      </c>
      <c r="H25" s="46">
        <f>Results!L25</f>
        <v>2.9413127008313404</v>
      </c>
      <c r="I25" s="6"/>
      <c r="J25" s="7">
        <v>20</v>
      </c>
      <c r="K25" s="7">
        <v>22</v>
      </c>
      <c r="L25">
        <v>22</v>
      </c>
      <c r="M25">
        <v>22</v>
      </c>
      <c r="N25">
        <v>21</v>
      </c>
      <c r="O25" s="18">
        <v>22</v>
      </c>
      <c r="P25">
        <v>22</v>
      </c>
      <c r="Q25">
        <v>22</v>
      </c>
      <c r="R25">
        <v>21</v>
      </c>
      <c r="S25">
        <v>21</v>
      </c>
      <c r="T25" s="18">
        <v>22</v>
      </c>
      <c r="U25" s="2">
        <v>22</v>
      </c>
      <c r="V25" s="20">
        <v>22</v>
      </c>
      <c r="W25" s="18">
        <v>22</v>
      </c>
      <c r="X25">
        <f t="shared" si="1"/>
        <v>30</v>
      </c>
      <c r="Y25">
        <f t="shared" si="2"/>
        <v>22</v>
      </c>
    </row>
    <row r="26" spans="1:25" x14ac:dyDescent="0.25">
      <c r="A26" s="43">
        <f>SummaryReportBody!$A$2</f>
        <v>2034</v>
      </c>
      <c r="B26" s="44">
        <v>12</v>
      </c>
      <c r="C26" s="43">
        <v>2</v>
      </c>
      <c r="D26" s="45">
        <f t="shared" si="0"/>
        <v>10</v>
      </c>
      <c r="E26" s="48">
        <f t="shared" si="3"/>
        <v>3.5141684562800001E-3</v>
      </c>
      <c r="F26" s="48">
        <f t="shared" si="4"/>
        <v>0.11150209594043001</v>
      </c>
      <c r="G26" s="46">
        <f>Results!K26</f>
        <v>3.51416845628E-2</v>
      </c>
      <c r="H26" s="46">
        <f>Results!L26</f>
        <v>1.1150209594043001</v>
      </c>
      <c r="I26" s="6"/>
      <c r="J26" s="7">
        <v>8</v>
      </c>
      <c r="K26" s="7">
        <v>8</v>
      </c>
      <c r="L26">
        <v>10</v>
      </c>
      <c r="M26">
        <v>8</v>
      </c>
      <c r="N26">
        <v>8</v>
      </c>
      <c r="O26" s="18">
        <v>10</v>
      </c>
      <c r="P26">
        <v>10</v>
      </c>
      <c r="Q26">
        <v>8</v>
      </c>
      <c r="R26">
        <v>9</v>
      </c>
      <c r="S26">
        <v>9</v>
      </c>
      <c r="T26" s="18">
        <v>10</v>
      </c>
      <c r="U26" s="2">
        <v>10</v>
      </c>
      <c r="V26" s="20">
        <v>10</v>
      </c>
      <c r="W26" s="18">
        <v>10</v>
      </c>
      <c r="X26">
        <f t="shared" si="1"/>
        <v>30</v>
      </c>
      <c r="Y26">
        <f t="shared" si="2"/>
        <v>10</v>
      </c>
    </row>
    <row r="27" spans="1:25" x14ac:dyDescent="0.25">
      <c r="A27" s="43">
        <f>SummaryReportBody!$A$2</f>
        <v>2034</v>
      </c>
      <c r="B27" s="44">
        <v>12</v>
      </c>
      <c r="C27" s="43">
        <v>5</v>
      </c>
      <c r="D27" s="45">
        <f t="shared" si="0"/>
        <v>21</v>
      </c>
      <c r="E27" s="48">
        <f t="shared" si="3"/>
        <v>4.4831000977699998E-3</v>
      </c>
      <c r="F27" s="48">
        <f t="shared" si="4"/>
        <v>0.14444687406239998</v>
      </c>
      <c r="G27" s="46">
        <f>Results!K27</f>
        <v>9.4145102053169991E-2</v>
      </c>
      <c r="H27" s="46">
        <f>Results!L27</f>
        <v>3.0333843553103996</v>
      </c>
      <c r="I27" s="6"/>
      <c r="J27" s="7">
        <v>23</v>
      </c>
      <c r="K27" s="7">
        <v>23</v>
      </c>
      <c r="L27">
        <v>21</v>
      </c>
      <c r="M27">
        <v>23</v>
      </c>
      <c r="N27">
        <v>23</v>
      </c>
      <c r="O27" s="18">
        <v>21</v>
      </c>
      <c r="P27">
        <v>21</v>
      </c>
      <c r="Q27">
        <v>23</v>
      </c>
      <c r="R27">
        <v>22</v>
      </c>
      <c r="S27">
        <v>22</v>
      </c>
      <c r="T27" s="18">
        <v>21</v>
      </c>
      <c r="U27" s="2">
        <v>21</v>
      </c>
      <c r="V27" s="20">
        <v>21</v>
      </c>
      <c r="W27" s="18">
        <v>21</v>
      </c>
      <c r="X27">
        <f t="shared" si="1"/>
        <v>30</v>
      </c>
      <c r="Y27">
        <f t="shared" si="2"/>
        <v>21</v>
      </c>
    </row>
    <row r="28" spans="1:25" ht="14.45" customHeight="1" x14ac:dyDescent="0.25">
      <c r="A28" s="66" t="s">
        <v>72</v>
      </c>
      <c r="B28" s="67"/>
      <c r="C28" s="67"/>
      <c r="D28" s="67"/>
      <c r="E28" s="67"/>
      <c r="F28" s="68"/>
      <c r="G28" s="46">
        <f>SUM(G4:G27)</f>
        <v>1.5783488584687397</v>
      </c>
      <c r="H28" s="46">
        <f>SUM(H4:H27)</f>
        <v>46.014322248183205</v>
      </c>
      <c r="I28" s="6"/>
      <c r="J28" s="7"/>
      <c r="K28" s="7"/>
      <c r="U28" s="2"/>
    </row>
    <row r="29" spans="1:25" ht="52.9" customHeight="1" x14ac:dyDescent="0.25">
      <c r="A29" s="52"/>
      <c r="B29" s="53"/>
      <c r="C29" s="52"/>
      <c r="D29" s="54"/>
      <c r="E29" s="55"/>
      <c r="F29" s="55"/>
      <c r="G29" s="56"/>
      <c r="H29" s="56"/>
      <c r="I29" s="9"/>
      <c r="J29" s="17">
        <f>SUM(J4:J27)</f>
        <v>366</v>
      </c>
      <c r="K29" s="17">
        <f t="shared" ref="K29:Y29" si="5">SUM(K4:K27)</f>
        <v>365</v>
      </c>
      <c r="L29" s="17">
        <f t="shared" si="5"/>
        <v>366</v>
      </c>
      <c r="M29" s="17">
        <f t="shared" si="5"/>
        <v>366</v>
      </c>
      <c r="N29" s="17">
        <f t="shared" si="5"/>
        <v>365</v>
      </c>
      <c r="O29" s="19">
        <f t="shared" si="5"/>
        <v>365</v>
      </c>
      <c r="P29" s="17">
        <f t="shared" si="5"/>
        <v>365</v>
      </c>
      <c r="Q29" s="17">
        <f t="shared" si="5"/>
        <v>365</v>
      </c>
      <c r="R29" s="17">
        <f t="shared" si="5"/>
        <v>366</v>
      </c>
      <c r="S29" s="17">
        <f t="shared" si="5"/>
        <v>365</v>
      </c>
      <c r="T29" s="19">
        <f t="shared" si="5"/>
        <v>365</v>
      </c>
      <c r="U29" s="17">
        <f t="shared" si="5"/>
        <v>365</v>
      </c>
      <c r="V29" s="21">
        <f t="shared" si="5"/>
        <v>366</v>
      </c>
      <c r="W29" s="19">
        <f t="shared" si="5"/>
        <v>365</v>
      </c>
      <c r="X29" s="17">
        <f t="shared" si="5"/>
        <v>720</v>
      </c>
      <c r="Y29" s="17">
        <f t="shared" si="5"/>
        <v>365</v>
      </c>
    </row>
    <row r="30" spans="1:25" ht="52.15" customHeight="1" x14ac:dyDescent="0.25">
      <c r="A30" s="2" t="s">
        <v>31</v>
      </c>
      <c r="B30" s="3"/>
      <c r="C30" s="2"/>
      <c r="D30" s="25"/>
      <c r="E30" s="23" t="s">
        <v>3</v>
      </c>
      <c r="F30" s="23" t="s">
        <v>56</v>
      </c>
      <c r="G30" s="31" t="s">
        <v>58</v>
      </c>
      <c r="H30" s="31" t="s">
        <v>59</v>
      </c>
      <c r="I30" s="10"/>
    </row>
    <row r="31" spans="1:25" ht="41.45" customHeight="1" x14ac:dyDescent="0.25">
      <c r="A31" s="8" t="s">
        <v>35</v>
      </c>
      <c r="B31" s="64" t="s">
        <v>36</v>
      </c>
      <c r="C31" s="65"/>
      <c r="D31" s="24">
        <f>SUM(D4:D27)</f>
        <v>365</v>
      </c>
      <c r="E31" s="32"/>
      <c r="F31" s="32"/>
      <c r="G31" s="57">
        <f>SUM(G4:G27)</f>
        <v>1.5783488584687397</v>
      </c>
      <c r="H31" s="57">
        <f>SUM(H4:H27)</f>
        <v>46.014322248183205</v>
      </c>
      <c r="I31" s="11"/>
    </row>
    <row r="32" spans="1:25" ht="34.15" customHeight="1" x14ac:dyDescent="0.25">
      <c r="A32" s="8" t="s">
        <v>40</v>
      </c>
      <c r="B32" s="64" t="s">
        <v>42</v>
      </c>
      <c r="C32" s="65"/>
      <c r="D32" s="29"/>
      <c r="E32" s="41">
        <f>MIN(E5,E7,E9,E11,E13,E15,E17,E19,E21,E23,E25,E27)</f>
        <v>3.9958784987500001E-3</v>
      </c>
      <c r="F32" s="41">
        <f>MIN(F5,F7,F9,F11,F13,F15,F17,F19,F21,F23,F25,F27)</f>
        <v>0.12052451401278</v>
      </c>
      <c r="G32" s="36"/>
      <c r="H32" s="36"/>
      <c r="I32" s="12"/>
    </row>
    <row r="33" spans="1:9" ht="28.9" customHeight="1" x14ac:dyDescent="0.25">
      <c r="A33" s="8" t="s">
        <v>40</v>
      </c>
      <c r="B33" s="64" t="s">
        <v>43</v>
      </c>
      <c r="C33" s="65"/>
      <c r="D33" s="29"/>
      <c r="E33" s="41">
        <f>MAX(E5,E7,E9,E11,E13,E15,E17,E19,E21,E23,E25,E27)</f>
        <v>4.7355293877599999E-3</v>
      </c>
      <c r="F33" s="41">
        <f>MAX(F5,F7,F9,F11,F13,F15,F17,F19,F21,F23,F25,F27)</f>
        <v>0.14444687406239998</v>
      </c>
      <c r="G33" s="36"/>
      <c r="H33" s="36"/>
      <c r="I33" s="12"/>
    </row>
    <row r="34" spans="1:9" ht="63.6" customHeight="1" x14ac:dyDescent="0.25">
      <c r="A34" s="8" t="s">
        <v>40</v>
      </c>
      <c r="B34" s="64" t="s">
        <v>73</v>
      </c>
      <c r="C34" s="65"/>
      <c r="D34" s="29"/>
      <c r="E34" s="41">
        <f>MAX(E4:E27)</f>
        <v>4.7355293877599999E-3</v>
      </c>
      <c r="F34" s="41">
        <f>MAX(F4:F27)</f>
        <v>0.14444687406239998</v>
      </c>
      <c r="I34" s="13"/>
    </row>
    <row r="35" spans="1:9" ht="37.15" customHeight="1" x14ac:dyDescent="0.25">
      <c r="A35" s="15"/>
      <c r="B35" s="51"/>
      <c r="I35" s="14"/>
    </row>
    <row r="36" spans="1:9" ht="55.9" customHeight="1" x14ac:dyDescent="0.25">
      <c r="I36" s="14"/>
    </row>
  </sheetData>
  <mergeCells count="11">
    <mergeCell ref="G3:H3"/>
    <mergeCell ref="A2:A3"/>
    <mergeCell ref="B2:B3"/>
    <mergeCell ref="C2:C3"/>
    <mergeCell ref="D2:D3"/>
    <mergeCell ref="E3:F3"/>
    <mergeCell ref="A28:F28"/>
    <mergeCell ref="B31:C31"/>
    <mergeCell ref="B32:C32"/>
    <mergeCell ref="B33:C33"/>
    <mergeCell ref="B34:C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SummaryReportBody</vt:lpstr>
      <vt:lpstr>Walker2034Header</vt:lpstr>
      <vt:lpstr>Results</vt:lpstr>
      <vt:lpstr>PM25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</dc:creator>
  <cp:lastModifiedBy>Windows User</cp:lastModifiedBy>
  <dcterms:created xsi:type="dcterms:W3CDTF">2018-10-12T18:25:13Z</dcterms:created>
  <dcterms:modified xsi:type="dcterms:W3CDTF">2020-11-16T16:17:30Z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72c8e2e7-27be-45b1-92e8-c1a1e2fe8a82</vt:lpwstr>
  </property>
</Properties>
</file>