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space\MOVES2014B\MOVES2014b_AQCD_201805\M2014B_out_20180911\MOVES2014B_2045RTP_Summary_Output_Report_20190108\"/>
    </mc:Choice>
  </mc:AlternateContent>
  <xr:revisionPtr revIDLastSave="0" documentId="13_ncr:1_{C444BBF2-1E1F-4C9C-97C8-682D36855B85}" xr6:coauthVersionLast="40" xr6:coauthVersionMax="40" xr10:uidLastSave="{00000000-0000-0000-0000-000000000000}"/>
  <bookViews>
    <workbookView xWindow="336" yWindow="120" windowWidth="15600" windowHeight="7620" activeTab="4" xr2:uid="{00000000-000D-0000-FFFF-FFFF00000000}"/>
  </bookViews>
  <sheets>
    <sheet name="SummaryReportBody" sheetId="1" r:id="rId1"/>
    <sheet name="Header2034" sheetId="5" r:id="rId2"/>
    <sheet name="results" sheetId="3" r:id="rId3"/>
    <sheet name="Ozone_cal" sheetId="4" r:id="rId4"/>
    <sheet name="PM25" sheetId="6" r:id="rId5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6" l="1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" i="1" l="1"/>
  <c r="D2" i="1"/>
  <c r="E2" i="1"/>
  <c r="F2" i="1"/>
  <c r="G2" i="1"/>
  <c r="H2" i="1"/>
  <c r="A3" i="1"/>
  <c r="D3" i="1"/>
  <c r="E3" i="1"/>
  <c r="F3" i="1"/>
  <c r="G3" i="1"/>
  <c r="H3" i="1"/>
  <c r="A4" i="1"/>
  <c r="D4" i="1"/>
  <c r="E4" i="1"/>
  <c r="F4" i="1"/>
  <c r="G4" i="1"/>
  <c r="H4" i="1"/>
  <c r="A5" i="1"/>
  <c r="D5" i="1"/>
  <c r="E5" i="1"/>
  <c r="F5" i="1"/>
  <c r="G5" i="1"/>
  <c r="H5" i="1"/>
  <c r="A6" i="1"/>
  <c r="D6" i="1"/>
  <c r="E6" i="1"/>
  <c r="F6" i="1"/>
  <c r="G6" i="1"/>
  <c r="H6" i="1"/>
  <c r="A7" i="1"/>
  <c r="D7" i="1"/>
  <c r="E7" i="1"/>
  <c r="F7" i="1"/>
  <c r="G7" i="1"/>
  <c r="H7" i="1"/>
  <c r="A8" i="1"/>
  <c r="D8" i="1"/>
  <c r="E8" i="1"/>
  <c r="F8" i="1"/>
  <c r="G8" i="1"/>
  <c r="H8" i="1"/>
  <c r="A9" i="1"/>
  <c r="D9" i="1"/>
  <c r="E9" i="1"/>
  <c r="F9" i="1"/>
  <c r="G9" i="1"/>
  <c r="H9" i="1"/>
  <c r="A10" i="1"/>
  <c r="D10" i="1"/>
  <c r="E10" i="1"/>
  <c r="F10" i="1"/>
  <c r="G10" i="1"/>
  <c r="H10" i="1"/>
  <c r="A11" i="1"/>
  <c r="D11" i="1"/>
  <c r="E11" i="1"/>
  <c r="F11" i="1"/>
  <c r="G11" i="1"/>
  <c r="H11" i="1"/>
  <c r="A12" i="1"/>
  <c r="D12" i="1"/>
  <c r="E12" i="1"/>
  <c r="F12" i="1"/>
  <c r="G12" i="1"/>
  <c r="H12" i="1"/>
  <c r="A13" i="1"/>
  <c r="D13" i="1"/>
  <c r="E13" i="1"/>
  <c r="F13" i="1"/>
  <c r="G13" i="1"/>
  <c r="H13" i="1"/>
  <c r="A14" i="1"/>
  <c r="D14" i="1"/>
  <c r="E14" i="1"/>
  <c r="F14" i="1"/>
  <c r="G14" i="1"/>
  <c r="H14" i="1"/>
  <c r="A15" i="1"/>
  <c r="D15" i="1"/>
  <c r="E15" i="1"/>
  <c r="F15" i="1"/>
  <c r="G15" i="1"/>
  <c r="H15" i="1"/>
  <c r="A16" i="1"/>
  <c r="D16" i="1"/>
  <c r="E16" i="1"/>
  <c r="F16" i="1"/>
  <c r="G16" i="1"/>
  <c r="H16" i="1"/>
  <c r="A17" i="1"/>
  <c r="D17" i="1"/>
  <c r="E17" i="1"/>
  <c r="F17" i="1"/>
  <c r="G17" i="1"/>
  <c r="H17" i="1"/>
  <c r="A18" i="1"/>
  <c r="D18" i="1"/>
  <c r="E18" i="1"/>
  <c r="F18" i="1"/>
  <c r="G18" i="1"/>
  <c r="H18" i="1"/>
  <c r="A19" i="1"/>
  <c r="D19" i="1"/>
  <c r="E19" i="1"/>
  <c r="F19" i="1"/>
  <c r="G19" i="1"/>
  <c r="H19" i="1"/>
  <c r="A20" i="1"/>
  <c r="D20" i="1"/>
  <c r="E20" i="1"/>
  <c r="F20" i="1"/>
  <c r="G20" i="1"/>
  <c r="H20" i="1"/>
  <c r="A21" i="1"/>
  <c r="D21" i="1"/>
  <c r="E21" i="1"/>
  <c r="F21" i="1"/>
  <c r="G21" i="1"/>
  <c r="H21" i="1"/>
  <c r="A22" i="1"/>
  <c r="D22" i="1"/>
  <c r="E22" i="1"/>
  <c r="F22" i="1"/>
  <c r="G22" i="1"/>
  <c r="H22" i="1"/>
  <c r="A23" i="1"/>
  <c r="D23" i="1"/>
  <c r="E23" i="1"/>
  <c r="F23" i="1"/>
  <c r="G23" i="1"/>
  <c r="H23" i="1"/>
  <c r="A24" i="1"/>
  <c r="D24" i="1"/>
  <c r="E24" i="1"/>
  <c r="F24" i="1"/>
  <c r="G24" i="1"/>
  <c r="H24" i="1"/>
  <c r="A25" i="1"/>
  <c r="D25" i="1"/>
  <c r="E25" i="1"/>
  <c r="F25" i="1"/>
  <c r="G25" i="1"/>
  <c r="H25" i="1"/>
  <c r="W31" i="6" l="1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X27" i="6"/>
  <c r="Y27" i="6" s="1"/>
  <c r="D27" i="6" s="1"/>
  <c r="X26" i="6"/>
  <c r="Y26" i="6" s="1"/>
  <c r="D26" i="6" s="1"/>
  <c r="X25" i="6"/>
  <c r="Y25" i="6" s="1"/>
  <c r="D25" i="6" s="1"/>
  <c r="X24" i="6"/>
  <c r="Y24" i="6" s="1"/>
  <c r="D24" i="6" s="1"/>
  <c r="X23" i="6"/>
  <c r="Y23" i="6" s="1"/>
  <c r="D23" i="6" s="1"/>
  <c r="X22" i="6"/>
  <c r="Y22" i="6" s="1"/>
  <c r="D22" i="6" s="1"/>
  <c r="X21" i="6"/>
  <c r="Y21" i="6" s="1"/>
  <c r="D21" i="6" s="1"/>
  <c r="X20" i="6"/>
  <c r="Y20" i="6" s="1"/>
  <c r="D20" i="6" s="1"/>
  <c r="X19" i="6"/>
  <c r="Y19" i="6" s="1"/>
  <c r="D19" i="6" s="1"/>
  <c r="X18" i="6"/>
  <c r="Y18" i="6" s="1"/>
  <c r="D18" i="6" s="1"/>
  <c r="X17" i="6"/>
  <c r="Y17" i="6" s="1"/>
  <c r="D17" i="6" s="1"/>
  <c r="X16" i="6"/>
  <c r="Y16" i="6" s="1"/>
  <c r="D16" i="6" s="1"/>
  <c r="X15" i="6"/>
  <c r="Y15" i="6" s="1"/>
  <c r="D15" i="6" s="1"/>
  <c r="X14" i="6"/>
  <c r="Y14" i="6" s="1"/>
  <c r="D14" i="6" s="1"/>
  <c r="X13" i="6"/>
  <c r="Y13" i="6" s="1"/>
  <c r="D13" i="6" s="1"/>
  <c r="X12" i="6"/>
  <c r="Y12" i="6" s="1"/>
  <c r="D12" i="6" s="1"/>
  <c r="X11" i="6"/>
  <c r="Y11" i="6" s="1"/>
  <c r="D11" i="6" s="1"/>
  <c r="X10" i="6"/>
  <c r="Y10" i="6" s="1"/>
  <c r="D10" i="6" s="1"/>
  <c r="X9" i="6"/>
  <c r="Y9" i="6" s="1"/>
  <c r="D9" i="6" s="1"/>
  <c r="X8" i="6"/>
  <c r="Y8" i="6" s="1"/>
  <c r="D8" i="6" s="1"/>
  <c r="X7" i="6"/>
  <c r="Y7" i="6" s="1"/>
  <c r="D7" i="6" s="1"/>
  <c r="X6" i="6"/>
  <c r="Y6" i="6" s="1"/>
  <c r="D6" i="6" s="1"/>
  <c r="X5" i="6"/>
  <c r="Y5" i="6" s="1"/>
  <c r="D5" i="6" s="1"/>
  <c r="X4" i="6"/>
  <c r="Y4" i="6" l="1"/>
  <c r="X31" i="6"/>
  <c r="D4" i="6"/>
  <c r="Y31" i="6"/>
  <c r="K31" i="1"/>
  <c r="Q29" i="1"/>
  <c r="P29" i="1"/>
  <c r="O29" i="1"/>
  <c r="N29" i="1"/>
  <c r="M29" i="1"/>
  <c r="L29" i="1"/>
  <c r="K29" i="1"/>
  <c r="J29" i="1"/>
  <c r="H29" i="1"/>
  <c r="G29" i="1"/>
  <c r="F29" i="1"/>
  <c r="E29" i="1"/>
  <c r="D29" i="1"/>
  <c r="C29" i="1"/>
  <c r="B29" i="1"/>
  <c r="A29" i="1"/>
  <c r="J27" i="3"/>
  <c r="H27" i="3"/>
  <c r="G27" i="3"/>
  <c r="F27" i="3"/>
  <c r="E27" i="3"/>
  <c r="J26" i="3"/>
  <c r="H26" i="3"/>
  <c r="G26" i="3"/>
  <c r="F26" i="3"/>
  <c r="E26" i="3"/>
  <c r="J25" i="3"/>
  <c r="H25" i="3"/>
  <c r="G25" i="3"/>
  <c r="F25" i="3"/>
  <c r="E25" i="3"/>
  <c r="J24" i="3"/>
  <c r="H24" i="3"/>
  <c r="G24" i="3"/>
  <c r="F24" i="3"/>
  <c r="E24" i="3"/>
  <c r="J23" i="3"/>
  <c r="H23" i="3"/>
  <c r="G23" i="3"/>
  <c r="F23" i="3"/>
  <c r="E23" i="3"/>
  <c r="J22" i="3"/>
  <c r="H22" i="3"/>
  <c r="G22" i="3"/>
  <c r="F22" i="3"/>
  <c r="E22" i="3"/>
  <c r="J21" i="3"/>
  <c r="H21" i="3"/>
  <c r="G21" i="3"/>
  <c r="F21" i="3"/>
  <c r="E21" i="3"/>
  <c r="J20" i="3"/>
  <c r="H20" i="3"/>
  <c r="G20" i="3"/>
  <c r="F20" i="3"/>
  <c r="E20" i="3"/>
  <c r="J19" i="3"/>
  <c r="H19" i="3"/>
  <c r="G19" i="3"/>
  <c r="F19" i="3"/>
  <c r="E19" i="3"/>
  <c r="J18" i="3"/>
  <c r="H18" i="3"/>
  <c r="G18" i="3"/>
  <c r="F18" i="3"/>
  <c r="E18" i="3"/>
  <c r="J17" i="3"/>
  <c r="H17" i="3"/>
  <c r="G17" i="3"/>
  <c r="F17" i="3"/>
  <c r="E17" i="3"/>
  <c r="J16" i="3"/>
  <c r="H16" i="3"/>
  <c r="G16" i="3"/>
  <c r="F16" i="3"/>
  <c r="E16" i="3"/>
  <c r="J15" i="3"/>
  <c r="H15" i="3"/>
  <c r="G15" i="3"/>
  <c r="F15" i="3"/>
  <c r="E15" i="3"/>
  <c r="J14" i="3"/>
  <c r="H14" i="3"/>
  <c r="G14" i="3"/>
  <c r="F14" i="3"/>
  <c r="E14" i="3"/>
  <c r="J13" i="3"/>
  <c r="H13" i="3"/>
  <c r="G13" i="3"/>
  <c r="F13" i="3"/>
  <c r="E13" i="3"/>
  <c r="J12" i="3"/>
  <c r="H12" i="3"/>
  <c r="G12" i="3"/>
  <c r="F12" i="3"/>
  <c r="E12" i="3"/>
  <c r="J11" i="3"/>
  <c r="H11" i="3"/>
  <c r="G11" i="3"/>
  <c r="F11" i="3"/>
  <c r="E11" i="3"/>
  <c r="J10" i="3"/>
  <c r="H10" i="3"/>
  <c r="G10" i="3"/>
  <c r="F10" i="3"/>
  <c r="E10" i="3"/>
  <c r="J9" i="3"/>
  <c r="H9" i="3"/>
  <c r="G9" i="3"/>
  <c r="F9" i="3"/>
  <c r="E9" i="3"/>
  <c r="J8" i="3"/>
  <c r="H8" i="3"/>
  <c r="G8" i="3"/>
  <c r="F8" i="3"/>
  <c r="E8" i="3"/>
  <c r="J7" i="3"/>
  <c r="H7" i="3"/>
  <c r="G7" i="3"/>
  <c r="F7" i="3"/>
  <c r="E7" i="3"/>
  <c r="J6" i="3"/>
  <c r="H6" i="3"/>
  <c r="G6" i="3"/>
  <c r="F6" i="3"/>
  <c r="E6" i="3"/>
  <c r="J5" i="3"/>
  <c r="H5" i="3"/>
  <c r="G5" i="3"/>
  <c r="F5" i="3"/>
  <c r="E5" i="3"/>
  <c r="J4" i="3"/>
  <c r="H4" i="3"/>
  <c r="G4" i="3"/>
  <c r="F4" i="3"/>
  <c r="E4" i="3"/>
  <c r="B31" i="1"/>
  <c r="C31" i="1" s="1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D31" i="6" l="1"/>
  <c r="I22" i="3"/>
  <c r="I15" i="3"/>
  <c r="I25" i="3"/>
  <c r="I18" i="3"/>
  <c r="I8" i="3"/>
  <c r="I16" i="3"/>
  <c r="I7" i="3"/>
  <c r="I17" i="3"/>
  <c r="I4" i="3"/>
  <c r="I23" i="3"/>
  <c r="I6" i="3"/>
  <c r="I14" i="3"/>
  <c r="I26" i="3"/>
  <c r="I10" i="3"/>
  <c r="I24" i="3"/>
  <c r="A4" i="3"/>
  <c r="AC4" i="3" s="1"/>
  <c r="AD4" i="3" s="1"/>
  <c r="I9" i="3"/>
  <c r="I11" i="3"/>
  <c r="I19" i="3"/>
  <c r="I27" i="3"/>
  <c r="I12" i="3"/>
  <c r="I20" i="3"/>
  <c r="I5" i="3"/>
  <c r="I13" i="3"/>
  <c r="I21" i="3"/>
  <c r="D4" i="3" l="1"/>
  <c r="L4" i="3" l="1"/>
  <c r="H4" i="6" s="1"/>
  <c r="M4" i="3"/>
  <c r="K4" i="3"/>
  <c r="G4" i="6" s="1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F5" i="4"/>
  <c r="E5" i="4"/>
  <c r="F4" i="4"/>
  <c r="E4" i="4"/>
  <c r="F3" i="4"/>
  <c r="E3" i="4"/>
  <c r="C3" i="4"/>
  <c r="B3" i="4"/>
  <c r="E4" i="6" l="1"/>
  <c r="F4" i="6"/>
  <c r="A1" i="4"/>
  <c r="B4" i="4"/>
  <c r="C4" i="4"/>
  <c r="B5" i="4"/>
  <c r="C5" i="4"/>
  <c r="B6" i="4"/>
  <c r="C6" i="4"/>
  <c r="B7" i="4"/>
  <c r="C7" i="4"/>
  <c r="B8" i="4"/>
  <c r="C8" i="4"/>
  <c r="B9" i="4"/>
  <c r="C9" i="4"/>
  <c r="B10" i="4"/>
  <c r="C10" i="4"/>
  <c r="B11" i="4"/>
  <c r="C11" i="4"/>
  <c r="B12" i="4"/>
  <c r="C12" i="4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A5" i="3" l="1"/>
  <c r="AC5" i="3" s="1"/>
  <c r="A6" i="3"/>
  <c r="AC6" i="3" s="1"/>
  <c r="AD6" i="3" s="1"/>
  <c r="D6" i="3" s="1"/>
  <c r="A7" i="3"/>
  <c r="AC7" i="3" s="1"/>
  <c r="AD7" i="3" s="1"/>
  <c r="D7" i="3" s="1"/>
  <c r="A8" i="3"/>
  <c r="AC8" i="3" s="1"/>
  <c r="AD8" i="3" s="1"/>
  <c r="D8" i="3" s="1"/>
  <c r="A9" i="3"/>
  <c r="AC9" i="3" s="1"/>
  <c r="AD9" i="3" s="1"/>
  <c r="D9" i="3" s="1"/>
  <c r="A10" i="3"/>
  <c r="AC10" i="3" s="1"/>
  <c r="AD10" i="3" s="1"/>
  <c r="D10" i="3" s="1"/>
  <c r="A11" i="3"/>
  <c r="AC11" i="3" s="1"/>
  <c r="AD11" i="3" s="1"/>
  <c r="D11" i="3" s="1"/>
  <c r="A12" i="3"/>
  <c r="AC12" i="3" s="1"/>
  <c r="AD12" i="3" s="1"/>
  <c r="D12" i="3" s="1"/>
  <c r="A13" i="3"/>
  <c r="AC13" i="3" s="1"/>
  <c r="AD13" i="3" s="1"/>
  <c r="D13" i="3" s="1"/>
  <c r="A14" i="3"/>
  <c r="AC14" i="3" s="1"/>
  <c r="AD14" i="3" s="1"/>
  <c r="D14" i="3" s="1"/>
  <c r="A15" i="3"/>
  <c r="AC15" i="3" s="1"/>
  <c r="AD15" i="3" s="1"/>
  <c r="D15" i="3" s="1"/>
  <c r="A16" i="3"/>
  <c r="AC16" i="3" s="1"/>
  <c r="AD16" i="3" s="1"/>
  <c r="D16" i="3" s="1"/>
  <c r="A17" i="3"/>
  <c r="AC17" i="3" s="1"/>
  <c r="AD17" i="3" s="1"/>
  <c r="D17" i="3" s="1"/>
  <c r="A18" i="3"/>
  <c r="AC18" i="3" s="1"/>
  <c r="AD18" i="3" s="1"/>
  <c r="D18" i="3" s="1"/>
  <c r="A19" i="3"/>
  <c r="AC19" i="3" s="1"/>
  <c r="AD19" i="3" s="1"/>
  <c r="D19" i="3" s="1"/>
  <c r="A20" i="3"/>
  <c r="AC20" i="3" s="1"/>
  <c r="AD20" i="3" s="1"/>
  <c r="D20" i="3" s="1"/>
  <c r="A21" i="3"/>
  <c r="AC21" i="3" s="1"/>
  <c r="AD21" i="3" s="1"/>
  <c r="D21" i="3" s="1"/>
  <c r="A22" i="3"/>
  <c r="AC22" i="3" s="1"/>
  <c r="AD22" i="3" s="1"/>
  <c r="D22" i="3" s="1"/>
  <c r="A23" i="3"/>
  <c r="AC23" i="3" s="1"/>
  <c r="AD23" i="3" s="1"/>
  <c r="D23" i="3" s="1"/>
  <c r="A24" i="3"/>
  <c r="AC24" i="3" s="1"/>
  <c r="AD24" i="3" s="1"/>
  <c r="D24" i="3" s="1"/>
  <c r="A25" i="3"/>
  <c r="AC25" i="3" s="1"/>
  <c r="AD25" i="3" s="1"/>
  <c r="D25" i="3" s="1"/>
  <c r="A26" i="3"/>
  <c r="AC26" i="3" s="1"/>
  <c r="AD26" i="3" s="1"/>
  <c r="D26" i="3" s="1"/>
  <c r="A27" i="3"/>
  <c r="AC27" i="3" s="1"/>
  <c r="AD27" i="3" s="1"/>
  <c r="D27" i="3" s="1"/>
  <c r="M20" i="3" l="1"/>
  <c r="L20" i="3"/>
  <c r="H20" i="6" s="1"/>
  <c r="F20" i="6" s="1"/>
  <c r="K20" i="3"/>
  <c r="G20" i="6" s="1"/>
  <c r="E20" i="6" s="1"/>
  <c r="K11" i="3"/>
  <c r="G11" i="6" s="1"/>
  <c r="E11" i="6" s="1"/>
  <c r="L11" i="3"/>
  <c r="H11" i="6" s="1"/>
  <c r="F11" i="6" s="1"/>
  <c r="M11" i="3"/>
  <c r="L10" i="3"/>
  <c r="H10" i="6" s="1"/>
  <c r="F10" i="6" s="1"/>
  <c r="M10" i="3"/>
  <c r="K10" i="3"/>
  <c r="G10" i="6" s="1"/>
  <c r="E10" i="6" s="1"/>
  <c r="K9" i="3"/>
  <c r="G9" i="6" s="1"/>
  <c r="E9" i="6" s="1"/>
  <c r="L9" i="3"/>
  <c r="H9" i="6" s="1"/>
  <c r="F9" i="6" s="1"/>
  <c r="M9" i="3"/>
  <c r="K8" i="3"/>
  <c r="G8" i="6" s="1"/>
  <c r="E8" i="6" s="1"/>
  <c r="M8" i="3"/>
  <c r="L8" i="3"/>
  <c r="H8" i="6" s="1"/>
  <c r="F8" i="6" s="1"/>
  <c r="L15" i="3"/>
  <c r="H15" i="6" s="1"/>
  <c r="F15" i="6" s="1"/>
  <c r="M15" i="3"/>
  <c r="K15" i="3"/>
  <c r="G15" i="6" s="1"/>
  <c r="E15" i="6" s="1"/>
  <c r="L7" i="3"/>
  <c r="H7" i="6" s="1"/>
  <c r="F7" i="6" s="1"/>
  <c r="K7" i="3"/>
  <c r="G7" i="6" s="1"/>
  <c r="E7" i="6" s="1"/>
  <c r="M7" i="3"/>
  <c r="M12" i="3"/>
  <c r="K12" i="3"/>
  <c r="G12" i="6" s="1"/>
  <c r="E12" i="6" s="1"/>
  <c r="L12" i="3"/>
  <c r="H12" i="6" s="1"/>
  <c r="F12" i="6" s="1"/>
  <c r="K19" i="3"/>
  <c r="G19" i="6" s="1"/>
  <c r="E19" i="6" s="1"/>
  <c r="M19" i="3"/>
  <c r="L19" i="3"/>
  <c r="H19" i="6" s="1"/>
  <c r="F19" i="6" s="1"/>
  <c r="K18" i="3"/>
  <c r="G18" i="6" s="1"/>
  <c r="E18" i="6" s="1"/>
  <c r="L18" i="3"/>
  <c r="H18" i="6" s="1"/>
  <c r="F18" i="6" s="1"/>
  <c r="M18" i="3"/>
  <c r="L25" i="3"/>
  <c r="H25" i="6" s="1"/>
  <c r="F25" i="6" s="1"/>
  <c r="M25" i="3"/>
  <c r="K25" i="3"/>
  <c r="G25" i="6" s="1"/>
  <c r="E25" i="6" s="1"/>
  <c r="M24" i="3"/>
  <c r="K24" i="3"/>
  <c r="G24" i="6" s="1"/>
  <c r="E24" i="6" s="1"/>
  <c r="L24" i="3"/>
  <c r="H24" i="6" s="1"/>
  <c r="F24" i="6" s="1"/>
  <c r="L23" i="3"/>
  <c r="H23" i="6" s="1"/>
  <c r="F23" i="6" s="1"/>
  <c r="K23" i="3"/>
  <c r="G23" i="6" s="1"/>
  <c r="E23" i="6" s="1"/>
  <c r="M23" i="3"/>
  <c r="L22" i="3"/>
  <c r="H22" i="6" s="1"/>
  <c r="F22" i="6" s="1"/>
  <c r="M22" i="3"/>
  <c r="K22" i="3"/>
  <c r="G22" i="6" s="1"/>
  <c r="E22" i="6" s="1"/>
  <c r="M14" i="3"/>
  <c r="L14" i="3"/>
  <c r="H14" i="6" s="1"/>
  <c r="F14" i="6" s="1"/>
  <c r="K14" i="3"/>
  <c r="G14" i="6" s="1"/>
  <c r="E14" i="6" s="1"/>
  <c r="L6" i="3"/>
  <c r="H6" i="6" s="1"/>
  <c r="F6" i="6" s="1"/>
  <c r="M6" i="3"/>
  <c r="K6" i="3"/>
  <c r="G6" i="6" s="1"/>
  <c r="E6" i="6" s="1"/>
  <c r="K27" i="3"/>
  <c r="G27" i="6" s="1"/>
  <c r="E27" i="6" s="1"/>
  <c r="L27" i="3"/>
  <c r="H27" i="6" s="1"/>
  <c r="F27" i="6" s="1"/>
  <c r="M27" i="3"/>
  <c r="K26" i="3"/>
  <c r="G26" i="6" s="1"/>
  <c r="E26" i="6" s="1"/>
  <c r="M26" i="3"/>
  <c r="L26" i="3"/>
  <c r="H26" i="6" s="1"/>
  <c r="F26" i="6" s="1"/>
  <c r="K17" i="3"/>
  <c r="G17" i="6" s="1"/>
  <c r="E17" i="6" s="1"/>
  <c r="M17" i="3"/>
  <c r="L17" i="3"/>
  <c r="H17" i="6" s="1"/>
  <c r="F17" i="6" s="1"/>
  <c r="K16" i="3"/>
  <c r="G16" i="6" s="1"/>
  <c r="E16" i="6" s="1"/>
  <c r="M16" i="3"/>
  <c r="L16" i="3"/>
  <c r="H16" i="6" s="1"/>
  <c r="F16" i="6" s="1"/>
  <c r="M21" i="3"/>
  <c r="L21" i="3"/>
  <c r="H21" i="6" s="1"/>
  <c r="F21" i="6" s="1"/>
  <c r="K21" i="3"/>
  <c r="G21" i="6" s="1"/>
  <c r="E21" i="6" s="1"/>
  <c r="M13" i="3"/>
  <c r="K13" i="3"/>
  <c r="G13" i="6" s="1"/>
  <c r="E13" i="6" s="1"/>
  <c r="L13" i="3"/>
  <c r="H13" i="6" s="1"/>
  <c r="F13" i="6" s="1"/>
  <c r="AD5" i="3"/>
  <c r="AC29" i="3"/>
  <c r="D25" i="4"/>
  <c r="D17" i="4"/>
  <c r="D7" i="4"/>
  <c r="D14" i="4"/>
  <c r="D21" i="4"/>
  <c r="D13" i="4"/>
  <c r="D5" i="4"/>
  <c r="D10" i="4"/>
  <c r="D9" i="4"/>
  <c r="D8" i="4"/>
  <c r="D15" i="4"/>
  <c r="D22" i="4"/>
  <c r="D20" i="4"/>
  <c r="D19" i="4"/>
  <c r="D26" i="4"/>
  <c r="D18" i="4"/>
  <c r="D11" i="4"/>
  <c r="D3" i="4"/>
  <c r="D24" i="4"/>
  <c r="D16" i="4"/>
  <c r="D12" i="4"/>
  <c r="D5" i="3" l="1"/>
  <c r="AD29" i="3"/>
  <c r="H3" i="4"/>
  <c r="G3" i="4"/>
  <c r="G5" i="4"/>
  <c r="H5" i="4"/>
  <c r="G25" i="4"/>
  <c r="H25" i="4"/>
  <c r="H14" i="4"/>
  <c r="G14" i="4"/>
  <c r="G21" i="4"/>
  <c r="H21" i="4"/>
  <c r="H10" i="4"/>
  <c r="G10" i="4"/>
  <c r="H24" i="4"/>
  <c r="G24" i="4"/>
  <c r="H9" i="4"/>
  <c r="G9" i="4"/>
  <c r="D6" i="4"/>
  <c r="H22" i="4"/>
  <c r="G22" i="4"/>
  <c r="H7" i="4"/>
  <c r="G7" i="4"/>
  <c r="H18" i="4"/>
  <c r="G18" i="4"/>
  <c r="G11" i="4"/>
  <c r="H11" i="4"/>
  <c r="H17" i="4"/>
  <c r="G17" i="4"/>
  <c r="H8" i="4"/>
  <c r="G8" i="4"/>
  <c r="H15" i="4"/>
  <c r="G15" i="4"/>
  <c r="H26" i="4"/>
  <c r="G26" i="4"/>
  <c r="H12" i="4"/>
  <c r="G12" i="4"/>
  <c r="H20" i="4"/>
  <c r="G20" i="4"/>
  <c r="G13" i="4"/>
  <c r="H13" i="4"/>
  <c r="H16" i="4"/>
  <c r="G16" i="4"/>
  <c r="D23" i="4"/>
  <c r="G19" i="4"/>
  <c r="H19" i="4"/>
  <c r="D33" i="3"/>
  <c r="D32" i="3"/>
  <c r="D28" i="3"/>
  <c r="J31" i="3"/>
  <c r="D4" i="4" l="1"/>
  <c r="M5" i="3"/>
  <c r="L5" i="3"/>
  <c r="H5" i="6" s="1"/>
  <c r="K5" i="3"/>
  <c r="G5" i="6" s="1"/>
  <c r="H33" i="3"/>
  <c r="E35" i="3"/>
  <c r="H6" i="4"/>
  <c r="G6" i="4"/>
  <c r="H23" i="4"/>
  <c r="G23" i="4"/>
  <c r="G32" i="3"/>
  <c r="G33" i="3"/>
  <c r="H32" i="3"/>
  <c r="M28" i="3"/>
  <c r="M30" i="3" s="1"/>
  <c r="F33" i="3"/>
  <c r="L32" i="3"/>
  <c r="F32" i="3"/>
  <c r="F28" i="3"/>
  <c r="G28" i="3"/>
  <c r="E36" i="3"/>
  <c r="G31" i="6" l="1"/>
  <c r="E5" i="6"/>
  <c r="G28" i="6"/>
  <c r="F5" i="6"/>
  <c r="H31" i="6"/>
  <c r="H28" i="6"/>
  <c r="G4" i="4"/>
  <c r="H4" i="4"/>
  <c r="E31" i="3"/>
  <c r="L28" i="3"/>
  <c r="L29" i="3" s="1"/>
  <c r="L33" i="3"/>
  <c r="L34" i="3" s="1"/>
  <c r="H28" i="3"/>
  <c r="F29" i="3" s="1"/>
  <c r="I36" i="3"/>
  <c r="I35" i="3"/>
  <c r="F34" i="3"/>
  <c r="F32" i="6" l="1"/>
  <c r="F33" i="6"/>
  <c r="F34" i="6"/>
  <c r="E33" i="6"/>
  <c r="E32" i="6"/>
  <c r="E34" i="6"/>
  <c r="L30" i="3"/>
</calcChain>
</file>

<file path=xl/sharedStrings.xml><?xml version="1.0" encoding="utf-8"?>
<sst xmlns="http://schemas.openxmlformats.org/spreadsheetml/2006/main" count="186" uniqueCount="81">
  <si>
    <t>Year</t>
  </si>
  <si>
    <t>Month</t>
  </si>
  <si>
    <t>Day</t>
  </si>
  <si>
    <t>NOx</t>
  </si>
  <si>
    <t>Total_PM25</t>
  </si>
  <si>
    <t>Brake_PM25</t>
  </si>
  <si>
    <t>Tire_PM25</t>
  </si>
  <si>
    <t>VOC</t>
  </si>
  <si>
    <t>Average Nox, TPD</t>
  </si>
  <si>
    <t>Sub Total Annual in US short Tons</t>
  </si>
  <si>
    <t xml:space="preserve"> </t>
  </si>
  <si>
    <t>Annual PM2.5</t>
  </si>
  <si>
    <t>Sub-total Annual in US short Tons(direct PM including Total, Brake,&amp; Tire)</t>
  </si>
  <si>
    <t>Ozone</t>
  </si>
  <si>
    <t>Average daily in US short tons</t>
  </si>
  <si>
    <t>Maxmum daily in short tons</t>
  </si>
  <si>
    <t xml:space="preserve">Sub-total weekend in US short tons </t>
  </si>
  <si>
    <t xml:space="preserve">Sub-total weekday in US short tons </t>
  </si>
  <si>
    <t>24-hour PM 2.5</t>
  </si>
  <si>
    <t>Average weekday in US short tons (24-hour PM 2.5 standard, US short tons/weekday)</t>
  </si>
  <si>
    <t>Minimum weekday in short tons</t>
  </si>
  <si>
    <t>Maxmum weekday in short tons</t>
  </si>
  <si>
    <t>Total days</t>
  </si>
  <si>
    <t>sub-days</t>
  </si>
  <si>
    <t>Average VOC, TPD</t>
  </si>
  <si>
    <t>Code for Weekend/ Weekday</t>
  </si>
  <si>
    <t>Days in a month  for Weekends or Weekdays</t>
  </si>
  <si>
    <t>Subtotal NOx</t>
  </si>
  <si>
    <t>subtotal VOC</t>
  </si>
  <si>
    <t>Run</t>
  </si>
  <si>
    <t>Header Item</t>
  </si>
  <si>
    <t>Header Item Value</t>
  </si>
  <si>
    <t>Report Description</t>
  </si>
  <si>
    <t>Summary Report</t>
  </si>
  <si>
    <t>Report Date/Time</t>
  </si>
  <si>
    <t>MOVES Output Database</t>
  </si>
  <si>
    <t>Emission Process</t>
  </si>
  <si>
    <t>All</t>
  </si>
  <si>
    <t>Run Date/Time</t>
  </si>
  <si>
    <t>Run Specification</t>
  </si>
  <si>
    <t>Run Spec File Date/Time</t>
  </si>
  <si>
    <t>Run Spec Description</t>
  </si>
  <si>
    <t>Mass Units</t>
  </si>
  <si>
    <t>Energy Units</t>
  </si>
  <si>
    <t>Distance Units</t>
  </si>
  <si>
    <t>mi</t>
  </si>
  <si>
    <t>Time Units</t>
  </si>
  <si>
    <t>Unit</t>
  </si>
  <si>
    <t>Kilograms/Day</t>
  </si>
  <si>
    <t>Kilograms per weekend or per weekday (per day only)</t>
  </si>
  <si>
    <t>Grams per weekend or per weekday (per day only)</t>
  </si>
  <si>
    <t>Kilograms</t>
  </si>
  <si>
    <t>Original Grams output from MOVES2014B in year 2024 from January to December by average total of 2 weekends or average total of 5 weekdays.</t>
  </si>
  <si>
    <t>KG</t>
  </si>
  <si>
    <t>GRAM</t>
  </si>
  <si>
    <t>g</t>
  </si>
  <si>
    <t>J</t>
  </si>
  <si>
    <t>hour</t>
  </si>
  <si>
    <t>In US Short Tons for all weekends or for all weekdays in a month (1 kilogram = 0.00110231131 US Short Tons)</t>
  </si>
  <si>
    <t>Days in a month for weekends/  weekdays</t>
  </si>
  <si>
    <t xml:space="preserve">Total_ PM2.5 </t>
  </si>
  <si>
    <t>Brake_ PM2.5</t>
  </si>
  <si>
    <t>Tire_ PM2.5</t>
  </si>
  <si>
    <t>Direct PM 2.5 (Total+ Brake+Tire)</t>
  </si>
  <si>
    <t>Subtotal  of Direct PM2.5</t>
  </si>
  <si>
    <t>Subtotal of NOx</t>
  </si>
  <si>
    <t>Subtotal of VOC</t>
  </si>
  <si>
    <t>US Short Tons Per Day (TPD) based on MOVES output</t>
  </si>
  <si>
    <t>US Short Tons for all weekends or all weekdays in a month</t>
  </si>
  <si>
    <t>Shelby</t>
  </si>
  <si>
    <t>Note: Shelby 2015 HPMS 2015 with Model adjusted factors based on the base year 2015 for the new 2045RTP, the latest existing data sets as Jan.5, 2019</t>
  </si>
  <si>
    <t>Direct PM2.5</t>
  </si>
  <si>
    <t>US Short Tons Per Day (Tons/Day) based on MOVES output</t>
  </si>
  <si>
    <t>Total for the whole year</t>
  </si>
  <si>
    <t>Total PM 2.5</t>
  </si>
  <si>
    <t>All PM 2.5</t>
  </si>
  <si>
    <t>all Nox</t>
  </si>
  <si>
    <t>Maxmum weekend/weekday in short tons</t>
  </si>
  <si>
    <t>M14B2045RTP_Shel2034_Out_inventory190108</t>
  </si>
  <si>
    <t>C:\Workspace\MOVES2014B\MOVES2014b_AQCD_201805\M2014B_RUN_FILE\M2014B2045RTP_RunFile_20190107\Run_Shel2034of2045RTP_inventory_PM25_Ozone_20190108</t>
  </si>
  <si>
    <t>Shelby County Year 2034 of 2045RTP AQCD, Inventory on PM 2.5 and Ozone, updated 20190108,20190115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</si>
</sst>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0000"/>
    <numFmt numFmtId="167" formatCode="[$-409]m/d/yy\ h:mm\ AM/PM;@"/>
    <numFmt numFmtId="168" formatCode="0.000"/>
    <numFmt numFmtId="169" formatCode="0.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rgb="FF00B05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sz val="12"/>
      <name val="Times New Roman"/>
      <family val="1"/>
    </font>
    <font>
      <b/>
      <sz val="12"/>
      <color rgb="FF00B0F0"/>
      <name val="Times New Roman"/>
      <family val="1"/>
    </font>
    <font>
      <sz val="11"/>
      <name val="Calibri"/>
      <family val="2"/>
      <scheme val="minor"/>
    </font>
    <font>
      <sz val="11"/>
      <color rgb="FF00B050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18" fillId="0" borderId="0" xfId="0" applyFont="1"/>
    <xf numFmtId="4" fontId="18" fillId="0" borderId="0" xfId="0" applyNumberFormat="1" applyFont="1"/>
    <xf numFmtId="164" fontId="18" fillId="0" borderId="0" xfId="42" applyNumberFormat="1" applyFont="1"/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left" wrapText="1"/>
    </xf>
    <xf numFmtId="0" fontId="18" fillId="0" borderId="0" xfId="0" quotePrefix="1" applyFont="1"/>
    <xf numFmtId="43" fontId="18" fillId="0" borderId="0" xfId="0" applyNumberFormat="1" applyFont="1"/>
    <xf numFmtId="164" fontId="18" fillId="0" borderId="0" xfId="0" applyNumberFormat="1" applyFont="1"/>
    <xf numFmtId="43" fontId="20" fillId="0" borderId="0" xfId="42" applyFont="1"/>
    <xf numFmtId="0" fontId="21" fillId="0" borderId="0" xfId="0" applyFont="1"/>
    <xf numFmtId="43" fontId="20" fillId="0" borderId="0" xfId="0" applyNumberFormat="1" applyFont="1"/>
    <xf numFmtId="0" fontId="22" fillId="0" borderId="0" xfId="0" applyFont="1" applyAlignment="1">
      <alignment horizontal="right" vertical="top"/>
    </xf>
    <xf numFmtId="43" fontId="23" fillId="0" borderId="0" xfId="0" applyNumberFormat="1" applyFont="1"/>
    <xf numFmtId="4" fontId="24" fillId="0" borderId="0" xfId="0" applyNumberFormat="1" applyFont="1"/>
    <xf numFmtId="4" fontId="23" fillId="0" borderId="0" xfId="0" applyNumberFormat="1" applyFont="1"/>
    <xf numFmtId="0" fontId="23" fillId="0" borderId="0" xfId="0" applyFont="1"/>
    <xf numFmtId="165" fontId="25" fillId="0" borderId="0" xfId="42" quotePrefix="1" applyNumberFormat="1" applyFont="1"/>
    <xf numFmtId="164" fontId="25" fillId="0" borderId="0" xfId="42" quotePrefix="1" applyNumberFormat="1" applyFont="1"/>
    <xf numFmtId="43" fontId="26" fillId="0" borderId="0" xfId="42" applyNumberFormat="1" applyFont="1"/>
    <xf numFmtId="0" fontId="26" fillId="0" borderId="0" xfId="0" applyFont="1"/>
    <xf numFmtId="165" fontId="26" fillId="0" borderId="0" xfId="42" quotePrefix="1" applyNumberFormat="1" applyFont="1"/>
    <xf numFmtId="39" fontId="26" fillId="0" borderId="0" xfId="42" quotePrefix="1" applyNumberFormat="1" applyFont="1"/>
    <xf numFmtId="0" fontId="0" fillId="0" borderId="0" xfId="0" applyAlignment="1">
      <alignment horizontal="center"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16" fillId="0" borderId="10" xfId="0" applyFont="1" applyBorder="1" applyAlignment="1">
      <alignment horizontal="center" vertical="center" textRotation="90" wrapText="1"/>
    </xf>
    <xf numFmtId="0" fontId="0" fillId="0" borderId="10" xfId="0" applyBorder="1"/>
    <xf numFmtId="166" fontId="0" fillId="0" borderId="10" xfId="0" applyNumberFormat="1" applyBorder="1"/>
    <xf numFmtId="22" fontId="0" fillId="0" borderId="0" xfId="0" applyNumberFormat="1"/>
    <xf numFmtId="167" fontId="0" fillId="0" borderId="0" xfId="0" applyNumberFormat="1"/>
    <xf numFmtId="0" fontId="14" fillId="0" borderId="0" xfId="0" applyFont="1"/>
    <xf numFmtId="0" fontId="27" fillId="0" borderId="0" xfId="0" applyFont="1"/>
    <xf numFmtId="164" fontId="0" fillId="0" borderId="0" xfId="0" applyNumberFormat="1"/>
    <xf numFmtId="164" fontId="14" fillId="0" borderId="0" xfId="0" applyNumberFormat="1" applyFont="1"/>
    <xf numFmtId="164" fontId="27" fillId="0" borderId="0" xfId="0" applyNumberFormat="1" applyFont="1"/>
    <xf numFmtId="168" fontId="0" fillId="0" borderId="10" xfId="0" applyNumberFormat="1" applyBorder="1"/>
    <xf numFmtId="1" fontId="18" fillId="0" borderId="0" xfId="0" applyNumberFormat="1" applyFont="1"/>
    <xf numFmtId="0" fontId="19" fillId="0" borderId="10" xfId="0" applyFont="1" applyBorder="1" applyAlignment="1">
      <alignment horizontal="center" vertical="center" textRotation="90" wrapText="1"/>
    </xf>
    <xf numFmtId="4" fontId="19" fillId="0" borderId="10" xfId="0" applyNumberFormat="1" applyFont="1" applyBorder="1" applyAlignment="1">
      <alignment horizontal="center" vertical="center" textRotation="90" wrapText="1"/>
    </xf>
    <xf numFmtId="0" fontId="18" fillId="0" borderId="10" xfId="0" applyFont="1" applyBorder="1"/>
    <xf numFmtId="0" fontId="18" fillId="0" borderId="10" xfId="0" applyFont="1" applyBorder="1" applyAlignment="1">
      <alignment wrapText="1"/>
    </xf>
    <xf numFmtId="164" fontId="18" fillId="0" borderId="10" xfId="42" quotePrefix="1" applyNumberFormat="1" applyFont="1" applyBorder="1"/>
    <xf numFmtId="43" fontId="18" fillId="0" borderId="10" xfId="42" applyNumberFormat="1" applyFont="1" applyBorder="1"/>
    <xf numFmtId="4" fontId="18" fillId="0" borderId="10" xfId="0" applyNumberFormat="1" applyFont="1" applyBorder="1"/>
    <xf numFmtId="0" fontId="19" fillId="0" borderId="10" xfId="0" applyFont="1" applyBorder="1" applyAlignment="1">
      <alignment horizontal="center" vertical="center" textRotation="90" wrapText="1"/>
    </xf>
    <xf numFmtId="0" fontId="19" fillId="0" borderId="0" xfId="0" applyFont="1" applyAlignment="1">
      <alignment horizontal="center" vertical="center" textRotation="90" wrapText="1"/>
    </xf>
    <xf numFmtId="1" fontId="18" fillId="0" borderId="10" xfId="42" quotePrefix="1" applyNumberFormat="1" applyFont="1" applyBorder="1"/>
    <xf numFmtId="169" fontId="18" fillId="0" borderId="10" xfId="42" applyNumberFormat="1" applyFont="1" applyBorder="1"/>
    <xf numFmtId="43" fontId="18" fillId="0" borderId="0" xfId="42" applyNumberFormat="1" applyFont="1"/>
    <xf numFmtId="0" fontId="18" fillId="0" borderId="0" xfId="0" applyFont="1" applyBorder="1"/>
    <xf numFmtId="0" fontId="18" fillId="0" borderId="0" xfId="0" applyFont="1" applyBorder="1" applyAlignment="1">
      <alignment wrapText="1"/>
    </xf>
    <xf numFmtId="1" fontId="18" fillId="0" borderId="0" xfId="42" quotePrefix="1" applyNumberFormat="1" applyFont="1" applyBorder="1"/>
    <xf numFmtId="169" fontId="18" fillId="0" borderId="0" xfId="42" applyNumberFormat="1" applyFont="1" applyBorder="1"/>
    <xf numFmtId="168" fontId="0" fillId="0" borderId="0" xfId="0" applyNumberFormat="1" applyBorder="1"/>
    <xf numFmtId="1" fontId="18" fillId="0" borderId="0" xfId="42" quotePrefix="1" applyNumberFormat="1" applyFont="1"/>
    <xf numFmtId="168" fontId="18" fillId="0" borderId="0" xfId="42" applyNumberFormat="1" applyFont="1"/>
    <xf numFmtId="168" fontId="0" fillId="0" borderId="0" xfId="0" applyNumberFormat="1"/>
    <xf numFmtId="166" fontId="18" fillId="0" borderId="0" xfId="0" applyNumberFormat="1" applyFont="1"/>
    <xf numFmtId="166" fontId="28" fillId="0" borderId="0" xfId="0" applyNumberFormat="1" applyFont="1"/>
    <xf numFmtId="1" fontId="26" fillId="0" borderId="0" xfId="0" applyNumberFormat="1" applyFont="1"/>
    <xf numFmtId="166" fontId="26" fillId="0" borderId="0" xfId="42" quotePrefix="1" applyNumberFormat="1" applyFont="1"/>
    <xf numFmtId="166" fontId="0" fillId="0" borderId="0" xfId="0" applyNumberFormat="1"/>
    <xf numFmtId="1" fontId="0" fillId="0" borderId="0" xfId="0" applyNumberFormat="1"/>
    <xf numFmtId="0" fontId="0" fillId="0" borderId="10" xfId="0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center" textRotation="90" wrapText="1"/>
    </xf>
    <xf numFmtId="1" fontId="19" fillId="0" borderId="10" xfId="0" applyNumberFormat="1" applyFont="1" applyBorder="1" applyAlignment="1">
      <alignment horizontal="center" vertical="center" textRotation="90" wrapText="1"/>
    </xf>
    <xf numFmtId="0" fontId="18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18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workbookViewId="0">
      <selection activeCell="A2" sqref="A2:A25"/>
    </sheetView>
  </sheetViews>
  <sheetFormatPr defaultRowHeight="14.4" x14ac:dyDescent="0.3"/>
  <cols>
    <col min="1" max="1" width="5.6640625" customWidth="1"/>
    <col min="2" max="2" width="7.44140625" bestFit="1" customWidth="1"/>
    <col min="3" max="3" width="5.44140625" customWidth="1"/>
    <col min="5" max="5" width="11.6640625" customWidth="1"/>
    <col min="6" max="6" width="12.44140625" customWidth="1"/>
    <col min="7" max="7" width="11.109375" customWidth="1"/>
  </cols>
  <sheetData>
    <row r="1" spans="1:17" x14ac:dyDescent="0.3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6" t="s">
        <v>7</v>
      </c>
      <c r="I1" s="26" t="s">
        <v>47</v>
      </c>
      <c r="J1" s="26" t="s">
        <v>0</v>
      </c>
      <c r="K1" s="26" t="s">
        <v>1</v>
      </c>
      <c r="L1" s="26" t="s">
        <v>2</v>
      </c>
      <c r="M1" s="26" t="s">
        <v>3</v>
      </c>
      <c r="N1" s="26" t="s">
        <v>4</v>
      </c>
      <c r="O1" s="26" t="s">
        <v>5</v>
      </c>
      <c r="P1" s="26" t="s">
        <v>6</v>
      </c>
      <c r="Q1" s="26" t="s">
        <v>7</v>
      </c>
    </row>
    <row r="2" spans="1:17" x14ac:dyDescent="0.3">
      <c r="A2" s="26">
        <f>J2</f>
        <v>2034</v>
      </c>
      <c r="B2" s="26">
        <v>1</v>
      </c>
      <c r="C2" s="26">
        <v>2</v>
      </c>
      <c r="D2" s="26">
        <f>M2/1000</f>
        <v>1032.53</v>
      </c>
      <c r="E2" s="26">
        <f t="shared" ref="E2:H17" si="0">N2/1000</f>
        <v>31.22</v>
      </c>
      <c r="F2" s="26">
        <f t="shared" si="0"/>
        <v>15.944000000000001</v>
      </c>
      <c r="G2" s="26">
        <f t="shared" si="0"/>
        <v>7.2380000000000004</v>
      </c>
      <c r="H2" s="26">
        <f t="shared" si="0"/>
        <v>946.50400000000002</v>
      </c>
      <c r="I2" s="26" t="s">
        <v>48</v>
      </c>
      <c r="J2" s="26">
        <v>2034</v>
      </c>
      <c r="K2" s="26">
        <v>1</v>
      </c>
      <c r="L2" s="26">
        <v>2</v>
      </c>
      <c r="M2" s="26">
        <v>1032530</v>
      </c>
      <c r="N2" s="26">
        <v>31220</v>
      </c>
      <c r="O2" s="26">
        <v>15944</v>
      </c>
      <c r="P2" s="26">
        <v>7238</v>
      </c>
      <c r="Q2" s="26">
        <v>946504</v>
      </c>
    </row>
    <row r="3" spans="1:17" x14ac:dyDescent="0.3">
      <c r="A3" s="26">
        <f t="shared" ref="A3:A25" si="1">J3</f>
        <v>2034</v>
      </c>
      <c r="B3" s="26">
        <v>1</v>
      </c>
      <c r="C3" s="26">
        <v>5</v>
      </c>
      <c r="D3" s="26">
        <f t="shared" ref="D3:H25" si="2">M3/1000</f>
        <v>1353.9059999999999</v>
      </c>
      <c r="E3" s="26">
        <f t="shared" si="0"/>
        <v>44.750999999999998</v>
      </c>
      <c r="F3" s="26">
        <f t="shared" si="0"/>
        <v>32.786999999999999</v>
      </c>
      <c r="G3" s="26">
        <f t="shared" si="0"/>
        <v>11.281000000000001</v>
      </c>
      <c r="H3" s="26">
        <f t="shared" si="0"/>
        <v>1112.8219999999999</v>
      </c>
      <c r="I3" s="26" t="s">
        <v>48</v>
      </c>
      <c r="J3" s="26">
        <v>2034</v>
      </c>
      <c r="K3" s="26">
        <v>1</v>
      </c>
      <c r="L3" s="26">
        <v>5</v>
      </c>
      <c r="M3" s="26">
        <v>1353906</v>
      </c>
      <c r="N3" s="26">
        <v>44751</v>
      </c>
      <c r="O3" s="26">
        <v>32787</v>
      </c>
      <c r="P3" s="26">
        <v>11281</v>
      </c>
      <c r="Q3" s="26">
        <v>1112822</v>
      </c>
    </row>
    <row r="4" spans="1:17" x14ac:dyDescent="0.3">
      <c r="A4" s="26">
        <f t="shared" si="1"/>
        <v>2034</v>
      </c>
      <c r="B4" s="26">
        <v>2</v>
      </c>
      <c r="C4" s="26">
        <v>2</v>
      </c>
      <c r="D4" s="26">
        <f t="shared" si="2"/>
        <v>965.48599999999999</v>
      </c>
      <c r="E4" s="26">
        <f t="shared" si="0"/>
        <v>29.081</v>
      </c>
      <c r="F4" s="26">
        <f t="shared" si="0"/>
        <v>15.839</v>
      </c>
      <c r="G4" s="26">
        <f t="shared" si="0"/>
        <v>7.0330000000000004</v>
      </c>
      <c r="H4" s="26">
        <f t="shared" si="0"/>
        <v>911.68899999999996</v>
      </c>
      <c r="I4" s="26" t="s">
        <v>48</v>
      </c>
      <c r="J4" s="26">
        <v>2034</v>
      </c>
      <c r="K4" s="26">
        <v>2</v>
      </c>
      <c r="L4" s="26">
        <v>2</v>
      </c>
      <c r="M4" s="26">
        <v>965486</v>
      </c>
      <c r="N4" s="26">
        <v>29081</v>
      </c>
      <c r="O4" s="26">
        <v>15839</v>
      </c>
      <c r="P4" s="26">
        <v>7033</v>
      </c>
      <c r="Q4" s="26">
        <v>911689</v>
      </c>
    </row>
    <row r="5" spans="1:17" x14ac:dyDescent="0.3">
      <c r="A5" s="26">
        <f t="shared" si="1"/>
        <v>2034</v>
      </c>
      <c r="B5" s="26">
        <v>2</v>
      </c>
      <c r="C5" s="26">
        <v>5</v>
      </c>
      <c r="D5" s="26">
        <f t="shared" si="2"/>
        <v>1321.5809999999999</v>
      </c>
      <c r="E5" s="26">
        <f t="shared" si="0"/>
        <v>43.59</v>
      </c>
      <c r="F5" s="26">
        <f t="shared" si="0"/>
        <v>32.710999999999999</v>
      </c>
      <c r="G5" s="26">
        <f t="shared" si="0"/>
        <v>11.319000000000001</v>
      </c>
      <c r="H5" s="26">
        <f t="shared" si="0"/>
        <v>1082.165</v>
      </c>
      <c r="I5" s="26" t="s">
        <v>48</v>
      </c>
      <c r="J5" s="26">
        <v>2034</v>
      </c>
      <c r="K5" s="26">
        <v>2</v>
      </c>
      <c r="L5" s="26">
        <v>5</v>
      </c>
      <c r="M5" s="26">
        <v>1321581</v>
      </c>
      <c r="N5" s="26">
        <v>43590</v>
      </c>
      <c r="O5" s="26">
        <v>32711</v>
      </c>
      <c r="P5" s="26">
        <v>11319</v>
      </c>
      <c r="Q5" s="26">
        <v>1082165</v>
      </c>
    </row>
    <row r="6" spans="1:17" x14ac:dyDescent="0.3">
      <c r="A6" s="26">
        <f t="shared" si="1"/>
        <v>2034</v>
      </c>
      <c r="B6" s="26">
        <v>3</v>
      </c>
      <c r="C6" s="26">
        <v>2</v>
      </c>
      <c r="D6" s="26">
        <f t="shared" si="2"/>
        <v>1114.165</v>
      </c>
      <c r="E6" s="26">
        <f t="shared" si="0"/>
        <v>33.366</v>
      </c>
      <c r="F6" s="26">
        <f t="shared" si="0"/>
        <v>18.434000000000001</v>
      </c>
      <c r="G6" s="26">
        <f t="shared" si="0"/>
        <v>8.4190000000000005</v>
      </c>
      <c r="H6" s="26">
        <f t="shared" si="0"/>
        <v>958.447</v>
      </c>
      <c r="I6" s="26" t="s">
        <v>48</v>
      </c>
      <c r="J6" s="26">
        <v>2034</v>
      </c>
      <c r="K6" s="26">
        <v>3</v>
      </c>
      <c r="L6" s="26">
        <v>2</v>
      </c>
      <c r="M6" s="26">
        <v>1114165</v>
      </c>
      <c r="N6" s="26">
        <v>33366</v>
      </c>
      <c r="O6" s="26">
        <v>18434</v>
      </c>
      <c r="P6" s="26">
        <v>8419</v>
      </c>
      <c r="Q6" s="26">
        <v>958447</v>
      </c>
    </row>
    <row r="7" spans="1:17" x14ac:dyDescent="0.3">
      <c r="A7" s="26">
        <f t="shared" si="1"/>
        <v>2034</v>
      </c>
      <c r="B7" s="26">
        <v>3</v>
      </c>
      <c r="C7" s="26">
        <v>5</v>
      </c>
      <c r="D7" s="26">
        <f t="shared" si="2"/>
        <v>1413.33</v>
      </c>
      <c r="E7" s="26">
        <f t="shared" si="0"/>
        <v>46.454000000000001</v>
      </c>
      <c r="F7" s="26">
        <f t="shared" si="0"/>
        <v>36.274999999999999</v>
      </c>
      <c r="G7" s="26">
        <f t="shared" si="0"/>
        <v>12.465999999999999</v>
      </c>
      <c r="H7" s="26">
        <f t="shared" si="0"/>
        <v>1118.5650000000001</v>
      </c>
      <c r="I7" s="26" t="s">
        <v>48</v>
      </c>
      <c r="J7" s="26">
        <v>2034</v>
      </c>
      <c r="K7" s="26">
        <v>3</v>
      </c>
      <c r="L7" s="26">
        <v>5</v>
      </c>
      <c r="M7" s="26">
        <v>1413330</v>
      </c>
      <c r="N7" s="26">
        <v>46454</v>
      </c>
      <c r="O7" s="26">
        <v>36275</v>
      </c>
      <c r="P7" s="26">
        <v>12466</v>
      </c>
      <c r="Q7" s="26">
        <v>1118565</v>
      </c>
    </row>
    <row r="8" spans="1:17" x14ac:dyDescent="0.3">
      <c r="A8" s="26">
        <f t="shared" si="1"/>
        <v>2034</v>
      </c>
      <c r="B8" s="26">
        <v>4</v>
      </c>
      <c r="C8" s="26">
        <v>2</v>
      </c>
      <c r="D8" s="26">
        <f t="shared" si="2"/>
        <v>1078.98</v>
      </c>
      <c r="E8" s="26">
        <f t="shared" si="0"/>
        <v>34.222999999999999</v>
      </c>
      <c r="F8" s="26">
        <f t="shared" si="0"/>
        <v>19.724</v>
      </c>
      <c r="G8" s="26">
        <f t="shared" si="0"/>
        <v>8.92</v>
      </c>
      <c r="H8" s="26">
        <f t="shared" si="0"/>
        <v>1002.987</v>
      </c>
      <c r="I8" s="26" t="s">
        <v>48</v>
      </c>
      <c r="J8" s="26">
        <v>2034</v>
      </c>
      <c r="K8" s="26">
        <v>4</v>
      </c>
      <c r="L8" s="26">
        <v>2</v>
      </c>
      <c r="M8" s="26">
        <v>1078980</v>
      </c>
      <c r="N8" s="26">
        <v>34223</v>
      </c>
      <c r="O8" s="26">
        <v>19724</v>
      </c>
      <c r="P8" s="26">
        <v>8920</v>
      </c>
      <c r="Q8" s="26">
        <v>1002987</v>
      </c>
    </row>
    <row r="9" spans="1:17" x14ac:dyDescent="0.3">
      <c r="A9" s="26">
        <f t="shared" si="1"/>
        <v>2034</v>
      </c>
      <c r="B9" s="26">
        <v>4</v>
      </c>
      <c r="C9" s="26">
        <v>5</v>
      </c>
      <c r="D9" s="26">
        <f t="shared" si="2"/>
        <v>1344.377</v>
      </c>
      <c r="E9" s="26">
        <f t="shared" si="0"/>
        <v>46.655999999999999</v>
      </c>
      <c r="F9" s="26">
        <f t="shared" si="0"/>
        <v>37.033000000000001</v>
      </c>
      <c r="G9" s="26">
        <f t="shared" si="0"/>
        <v>12.755000000000001</v>
      </c>
      <c r="H9" s="26">
        <f t="shared" si="0"/>
        <v>1153.796</v>
      </c>
      <c r="I9" s="26" t="s">
        <v>48</v>
      </c>
      <c r="J9" s="26">
        <v>2034</v>
      </c>
      <c r="K9" s="26">
        <v>4</v>
      </c>
      <c r="L9" s="26">
        <v>5</v>
      </c>
      <c r="M9" s="26">
        <v>1344377</v>
      </c>
      <c r="N9" s="26">
        <v>46656</v>
      </c>
      <c r="O9" s="26">
        <v>37033</v>
      </c>
      <c r="P9" s="26">
        <v>12755</v>
      </c>
      <c r="Q9" s="26">
        <v>1153796</v>
      </c>
    </row>
    <row r="10" spans="1:17" x14ac:dyDescent="0.3">
      <c r="A10" s="26">
        <f t="shared" si="1"/>
        <v>2034</v>
      </c>
      <c r="B10" s="26">
        <v>5</v>
      </c>
      <c r="C10" s="26">
        <v>2</v>
      </c>
      <c r="D10" s="26">
        <f t="shared" si="2"/>
        <v>1064.7180000000001</v>
      </c>
      <c r="E10" s="26">
        <f t="shared" si="0"/>
        <v>38.292000000000002</v>
      </c>
      <c r="F10" s="26">
        <f t="shared" si="0"/>
        <v>19.963000000000001</v>
      </c>
      <c r="G10" s="26">
        <f t="shared" si="0"/>
        <v>9.0020000000000007</v>
      </c>
      <c r="H10" s="26">
        <f t="shared" si="0"/>
        <v>1036.3409999999999</v>
      </c>
      <c r="I10" s="26" t="s">
        <v>48</v>
      </c>
      <c r="J10" s="26">
        <v>2034</v>
      </c>
      <c r="K10" s="26">
        <v>5</v>
      </c>
      <c r="L10" s="26">
        <v>2</v>
      </c>
      <c r="M10" s="26">
        <v>1064718</v>
      </c>
      <c r="N10" s="26">
        <v>38292</v>
      </c>
      <c r="O10" s="26">
        <v>19963</v>
      </c>
      <c r="P10" s="26">
        <v>9002</v>
      </c>
      <c r="Q10" s="26">
        <v>1036341</v>
      </c>
    </row>
    <row r="11" spans="1:17" x14ac:dyDescent="0.3">
      <c r="A11" s="26">
        <f t="shared" si="1"/>
        <v>2034</v>
      </c>
      <c r="B11" s="26">
        <v>5</v>
      </c>
      <c r="C11" s="26">
        <v>5</v>
      </c>
      <c r="D11" s="26">
        <f t="shared" si="2"/>
        <v>1338.9290000000001</v>
      </c>
      <c r="E11" s="26">
        <f t="shared" si="0"/>
        <v>52.344000000000001</v>
      </c>
      <c r="F11" s="26">
        <f t="shared" si="0"/>
        <v>37.787999999999997</v>
      </c>
      <c r="G11" s="26">
        <f t="shared" si="0"/>
        <v>13.021000000000001</v>
      </c>
      <c r="H11" s="26">
        <f t="shared" si="0"/>
        <v>1196.5909999999999</v>
      </c>
      <c r="I11" s="26" t="s">
        <v>48</v>
      </c>
      <c r="J11" s="26">
        <v>2034</v>
      </c>
      <c r="K11" s="26">
        <v>5</v>
      </c>
      <c r="L11" s="26">
        <v>5</v>
      </c>
      <c r="M11" s="26">
        <v>1338929</v>
      </c>
      <c r="N11" s="26">
        <v>52344</v>
      </c>
      <c r="O11" s="26">
        <v>37788</v>
      </c>
      <c r="P11" s="26">
        <v>13021</v>
      </c>
      <c r="Q11" s="26">
        <v>1196591</v>
      </c>
    </row>
    <row r="12" spans="1:17" x14ac:dyDescent="0.3">
      <c r="A12" s="26">
        <f t="shared" si="1"/>
        <v>2034</v>
      </c>
      <c r="B12" s="26">
        <v>6</v>
      </c>
      <c r="C12" s="26">
        <v>2</v>
      </c>
      <c r="D12" s="26">
        <f t="shared" si="2"/>
        <v>1014.881</v>
      </c>
      <c r="E12" s="26">
        <f t="shared" si="0"/>
        <v>38.718000000000004</v>
      </c>
      <c r="F12" s="26">
        <f t="shared" si="0"/>
        <v>20.285</v>
      </c>
      <c r="G12" s="26">
        <f t="shared" si="0"/>
        <v>9.1809999999999992</v>
      </c>
      <c r="H12" s="26">
        <f t="shared" si="0"/>
        <v>1055.7729999999999</v>
      </c>
      <c r="I12" s="26" t="s">
        <v>48</v>
      </c>
      <c r="J12" s="26">
        <v>2034</v>
      </c>
      <c r="K12" s="26">
        <v>6</v>
      </c>
      <c r="L12" s="26">
        <v>2</v>
      </c>
      <c r="M12" s="26">
        <v>1014881</v>
      </c>
      <c r="N12" s="26">
        <v>38718</v>
      </c>
      <c r="O12" s="26">
        <v>20285</v>
      </c>
      <c r="P12" s="26">
        <v>9181</v>
      </c>
      <c r="Q12" s="26">
        <v>1055773</v>
      </c>
    </row>
    <row r="13" spans="1:17" x14ac:dyDescent="0.3">
      <c r="A13" s="26">
        <f t="shared" si="1"/>
        <v>2034</v>
      </c>
      <c r="B13" s="26">
        <v>6</v>
      </c>
      <c r="C13" s="26">
        <v>5</v>
      </c>
      <c r="D13" s="26">
        <f t="shared" si="2"/>
        <v>1254.481</v>
      </c>
      <c r="E13" s="26">
        <f t="shared" si="0"/>
        <v>52.06</v>
      </c>
      <c r="F13" s="26">
        <f t="shared" si="0"/>
        <v>38.012</v>
      </c>
      <c r="G13" s="26">
        <f t="shared" si="0"/>
        <v>13.092000000000001</v>
      </c>
      <c r="H13" s="26">
        <f t="shared" si="0"/>
        <v>1210.9880000000001</v>
      </c>
      <c r="I13" s="26" t="s">
        <v>48</v>
      </c>
      <c r="J13" s="26">
        <v>2034</v>
      </c>
      <c r="K13" s="26">
        <v>6</v>
      </c>
      <c r="L13" s="26">
        <v>5</v>
      </c>
      <c r="M13" s="26">
        <v>1254481</v>
      </c>
      <c r="N13" s="26">
        <v>52060</v>
      </c>
      <c r="O13" s="26">
        <v>38012</v>
      </c>
      <c r="P13" s="26">
        <v>13092</v>
      </c>
      <c r="Q13" s="26">
        <v>1210988</v>
      </c>
    </row>
    <row r="14" spans="1:17" x14ac:dyDescent="0.3">
      <c r="A14" s="26">
        <f t="shared" si="1"/>
        <v>2034</v>
      </c>
      <c r="B14" s="26">
        <v>7</v>
      </c>
      <c r="C14" s="26">
        <v>2</v>
      </c>
      <c r="D14" s="26">
        <f t="shared" si="2"/>
        <v>990.32799999999997</v>
      </c>
      <c r="E14" s="26">
        <f t="shared" si="0"/>
        <v>38.442999999999998</v>
      </c>
      <c r="F14" s="26">
        <f t="shared" si="0"/>
        <v>20.003</v>
      </c>
      <c r="G14" s="26">
        <f t="shared" si="0"/>
        <v>9.0630000000000006</v>
      </c>
      <c r="H14" s="26">
        <f t="shared" si="0"/>
        <v>1105.4690000000001</v>
      </c>
      <c r="I14" s="26" t="s">
        <v>48</v>
      </c>
      <c r="J14" s="26">
        <v>2034</v>
      </c>
      <c r="K14" s="26">
        <v>7</v>
      </c>
      <c r="L14" s="26">
        <v>2</v>
      </c>
      <c r="M14" s="26">
        <v>990328</v>
      </c>
      <c r="N14" s="26">
        <v>38443</v>
      </c>
      <c r="O14" s="26">
        <v>20003</v>
      </c>
      <c r="P14" s="26">
        <v>9063</v>
      </c>
      <c r="Q14" s="26">
        <v>1105469</v>
      </c>
    </row>
    <row r="15" spans="1:17" x14ac:dyDescent="0.3">
      <c r="A15" s="26">
        <f t="shared" si="1"/>
        <v>2034</v>
      </c>
      <c r="B15" s="26">
        <v>7</v>
      </c>
      <c r="C15" s="26">
        <v>5</v>
      </c>
      <c r="D15" s="26">
        <f t="shared" si="2"/>
        <v>1223.663</v>
      </c>
      <c r="E15" s="26">
        <f t="shared" si="0"/>
        <v>51.838000000000001</v>
      </c>
      <c r="F15" s="26">
        <f t="shared" si="0"/>
        <v>37.756999999999998</v>
      </c>
      <c r="G15" s="26">
        <f t="shared" si="0"/>
        <v>12.993</v>
      </c>
      <c r="H15" s="26">
        <f t="shared" si="0"/>
        <v>1263.45</v>
      </c>
      <c r="I15" s="26" t="s">
        <v>48</v>
      </c>
      <c r="J15" s="26">
        <v>2034</v>
      </c>
      <c r="K15" s="26">
        <v>7</v>
      </c>
      <c r="L15" s="26">
        <v>5</v>
      </c>
      <c r="M15" s="26">
        <v>1223663</v>
      </c>
      <c r="N15" s="26">
        <v>51838</v>
      </c>
      <c r="O15" s="26">
        <v>37757</v>
      </c>
      <c r="P15" s="26">
        <v>12993</v>
      </c>
      <c r="Q15" s="26">
        <v>1263450</v>
      </c>
    </row>
    <row r="16" spans="1:17" x14ac:dyDescent="0.3">
      <c r="A16" s="26">
        <f t="shared" si="1"/>
        <v>2034</v>
      </c>
      <c r="B16" s="26">
        <v>8</v>
      </c>
      <c r="C16" s="26">
        <v>2</v>
      </c>
      <c r="D16" s="26">
        <f t="shared" si="2"/>
        <v>972.00900000000001</v>
      </c>
      <c r="E16" s="26">
        <f t="shared" si="0"/>
        <v>37.832999999999998</v>
      </c>
      <c r="F16" s="26">
        <f t="shared" si="0"/>
        <v>19.695</v>
      </c>
      <c r="G16" s="26">
        <f t="shared" si="0"/>
        <v>8.89</v>
      </c>
      <c r="H16" s="26">
        <f t="shared" si="0"/>
        <v>1073.4670000000001</v>
      </c>
      <c r="I16" s="26" t="s">
        <v>48</v>
      </c>
      <c r="J16" s="26">
        <v>2034</v>
      </c>
      <c r="K16" s="26">
        <v>8</v>
      </c>
      <c r="L16" s="26">
        <v>2</v>
      </c>
      <c r="M16" s="26">
        <v>972009</v>
      </c>
      <c r="N16" s="26">
        <v>37833</v>
      </c>
      <c r="O16" s="26">
        <v>19695</v>
      </c>
      <c r="P16" s="26">
        <v>8890</v>
      </c>
      <c r="Q16" s="26">
        <v>1073467</v>
      </c>
    </row>
    <row r="17" spans="1:17" x14ac:dyDescent="0.3">
      <c r="A17" s="26">
        <f t="shared" si="1"/>
        <v>2034</v>
      </c>
      <c r="B17" s="26">
        <v>8</v>
      </c>
      <c r="C17" s="26">
        <v>5</v>
      </c>
      <c r="D17" s="26">
        <f t="shared" si="2"/>
        <v>1221.1590000000001</v>
      </c>
      <c r="E17" s="26">
        <f t="shared" si="0"/>
        <v>51.792000000000002</v>
      </c>
      <c r="F17" s="26">
        <f t="shared" si="0"/>
        <v>37.646999999999998</v>
      </c>
      <c r="G17" s="26">
        <f t="shared" si="0"/>
        <v>12.96</v>
      </c>
      <c r="H17" s="26">
        <f t="shared" si="0"/>
        <v>1235.7850000000001</v>
      </c>
      <c r="I17" s="26" t="s">
        <v>48</v>
      </c>
      <c r="J17" s="26">
        <v>2034</v>
      </c>
      <c r="K17" s="26">
        <v>8</v>
      </c>
      <c r="L17" s="26">
        <v>5</v>
      </c>
      <c r="M17" s="26">
        <v>1221159</v>
      </c>
      <c r="N17" s="26">
        <v>51792</v>
      </c>
      <c r="O17" s="26">
        <v>37647</v>
      </c>
      <c r="P17" s="26">
        <v>12960</v>
      </c>
      <c r="Q17" s="26">
        <v>1235785</v>
      </c>
    </row>
    <row r="18" spans="1:17" x14ac:dyDescent="0.3">
      <c r="A18" s="26">
        <f t="shared" si="1"/>
        <v>2034</v>
      </c>
      <c r="B18" s="26">
        <v>9</v>
      </c>
      <c r="C18" s="26">
        <v>2</v>
      </c>
      <c r="D18" s="26">
        <f t="shared" si="2"/>
        <v>991.60900000000004</v>
      </c>
      <c r="E18" s="26">
        <f t="shared" si="2"/>
        <v>36.276000000000003</v>
      </c>
      <c r="F18" s="26">
        <f t="shared" si="2"/>
        <v>18.734999999999999</v>
      </c>
      <c r="G18" s="26">
        <f t="shared" si="2"/>
        <v>8.4830000000000005</v>
      </c>
      <c r="H18" s="26">
        <f t="shared" si="2"/>
        <v>1034.3520000000001</v>
      </c>
      <c r="I18" s="26" t="s">
        <v>48</v>
      </c>
      <c r="J18" s="26">
        <v>2034</v>
      </c>
      <c r="K18" s="26">
        <v>9</v>
      </c>
      <c r="L18" s="26">
        <v>2</v>
      </c>
      <c r="M18" s="26">
        <v>991609</v>
      </c>
      <c r="N18" s="26">
        <v>36276</v>
      </c>
      <c r="O18" s="26">
        <v>18735</v>
      </c>
      <c r="P18" s="26">
        <v>8483</v>
      </c>
      <c r="Q18" s="26">
        <v>1034352</v>
      </c>
    </row>
    <row r="19" spans="1:17" x14ac:dyDescent="0.3">
      <c r="A19" s="26">
        <f t="shared" si="1"/>
        <v>2034</v>
      </c>
      <c r="B19" s="26">
        <v>9</v>
      </c>
      <c r="C19" s="26">
        <v>5</v>
      </c>
      <c r="D19" s="26">
        <f t="shared" si="2"/>
        <v>1287.046</v>
      </c>
      <c r="E19" s="26">
        <f t="shared" si="2"/>
        <v>51.319000000000003</v>
      </c>
      <c r="F19" s="26">
        <f t="shared" si="2"/>
        <v>37.28</v>
      </c>
      <c r="G19" s="26">
        <f t="shared" si="2"/>
        <v>12.840999999999999</v>
      </c>
      <c r="H19" s="26">
        <f t="shared" si="2"/>
        <v>1202.9469999999999</v>
      </c>
      <c r="I19" s="26" t="s">
        <v>48</v>
      </c>
      <c r="J19" s="26">
        <v>2034</v>
      </c>
      <c r="K19" s="26">
        <v>9</v>
      </c>
      <c r="L19" s="26">
        <v>5</v>
      </c>
      <c r="M19" s="26">
        <v>1287046</v>
      </c>
      <c r="N19" s="26">
        <v>51319</v>
      </c>
      <c r="O19" s="26">
        <v>37280</v>
      </c>
      <c r="P19" s="26">
        <v>12841</v>
      </c>
      <c r="Q19" s="26">
        <v>1202947</v>
      </c>
    </row>
    <row r="20" spans="1:17" x14ac:dyDescent="0.3">
      <c r="A20" s="26">
        <f t="shared" si="1"/>
        <v>2034</v>
      </c>
      <c r="B20" s="26">
        <v>10</v>
      </c>
      <c r="C20" s="26">
        <v>2</v>
      </c>
      <c r="D20" s="26">
        <f t="shared" si="2"/>
        <v>1087.3579999999999</v>
      </c>
      <c r="E20" s="26">
        <f t="shared" si="2"/>
        <v>34.69</v>
      </c>
      <c r="F20" s="26">
        <f t="shared" si="2"/>
        <v>19.605</v>
      </c>
      <c r="G20" s="26">
        <f t="shared" si="2"/>
        <v>8.93</v>
      </c>
      <c r="H20" s="26">
        <f t="shared" si="2"/>
        <v>983.15</v>
      </c>
      <c r="I20" s="26" t="s">
        <v>48</v>
      </c>
      <c r="J20" s="26">
        <v>2034</v>
      </c>
      <c r="K20" s="26">
        <v>10</v>
      </c>
      <c r="L20" s="26">
        <v>2</v>
      </c>
      <c r="M20" s="26">
        <v>1087358</v>
      </c>
      <c r="N20" s="26">
        <v>34690</v>
      </c>
      <c r="O20" s="26">
        <v>19605</v>
      </c>
      <c r="P20" s="26">
        <v>8930</v>
      </c>
      <c r="Q20" s="26">
        <v>983150</v>
      </c>
    </row>
    <row r="21" spans="1:17" x14ac:dyDescent="0.3">
      <c r="A21" s="26">
        <f t="shared" si="1"/>
        <v>2034</v>
      </c>
      <c r="B21" s="26">
        <v>10</v>
      </c>
      <c r="C21" s="26">
        <v>5</v>
      </c>
      <c r="D21" s="26">
        <f t="shared" si="2"/>
        <v>1371.191</v>
      </c>
      <c r="E21" s="26">
        <f t="shared" si="2"/>
        <v>47.933999999999997</v>
      </c>
      <c r="F21" s="26">
        <f t="shared" si="2"/>
        <v>37.859000000000002</v>
      </c>
      <c r="G21" s="26">
        <f t="shared" si="2"/>
        <v>13.022</v>
      </c>
      <c r="H21" s="26">
        <f t="shared" si="2"/>
        <v>1144.5889999999999</v>
      </c>
      <c r="I21" s="26" t="s">
        <v>48</v>
      </c>
      <c r="J21" s="26">
        <v>2034</v>
      </c>
      <c r="K21" s="26">
        <v>10</v>
      </c>
      <c r="L21" s="26">
        <v>5</v>
      </c>
      <c r="M21" s="26">
        <v>1371191</v>
      </c>
      <c r="N21" s="26">
        <v>47934</v>
      </c>
      <c r="O21" s="26">
        <v>37859</v>
      </c>
      <c r="P21" s="26">
        <v>13022</v>
      </c>
      <c r="Q21" s="26">
        <v>1144589</v>
      </c>
    </row>
    <row r="22" spans="1:17" x14ac:dyDescent="0.3">
      <c r="A22" s="26">
        <f t="shared" si="1"/>
        <v>2034</v>
      </c>
      <c r="B22" s="26">
        <v>11</v>
      </c>
      <c r="C22" s="26">
        <v>2</v>
      </c>
      <c r="D22" s="26">
        <f t="shared" si="2"/>
        <v>1091.279</v>
      </c>
      <c r="E22" s="26">
        <f t="shared" si="2"/>
        <v>33.226999999999997</v>
      </c>
      <c r="F22" s="26">
        <f t="shared" si="2"/>
        <v>17.789000000000001</v>
      </c>
      <c r="G22" s="26">
        <f t="shared" si="2"/>
        <v>8.1709999999999994</v>
      </c>
      <c r="H22" s="26">
        <f t="shared" si="2"/>
        <v>966.48599999999999</v>
      </c>
      <c r="I22" s="26" t="s">
        <v>48</v>
      </c>
      <c r="J22" s="26">
        <v>2034</v>
      </c>
      <c r="K22" s="26">
        <v>11</v>
      </c>
      <c r="L22" s="26">
        <v>2</v>
      </c>
      <c r="M22" s="26">
        <v>1091279</v>
      </c>
      <c r="N22" s="26">
        <v>33227</v>
      </c>
      <c r="O22" s="26">
        <v>17789</v>
      </c>
      <c r="P22" s="26">
        <v>8171</v>
      </c>
      <c r="Q22" s="26">
        <v>966486</v>
      </c>
    </row>
    <row r="23" spans="1:17" x14ac:dyDescent="0.3">
      <c r="A23" s="26">
        <f t="shared" si="1"/>
        <v>2034</v>
      </c>
      <c r="B23" s="26">
        <v>11</v>
      </c>
      <c r="C23" s="26">
        <v>5</v>
      </c>
      <c r="D23" s="26">
        <f t="shared" si="2"/>
        <v>1402.163</v>
      </c>
      <c r="E23" s="26">
        <f t="shared" si="2"/>
        <v>46.957000000000001</v>
      </c>
      <c r="F23" s="26">
        <f t="shared" si="2"/>
        <v>36.027000000000001</v>
      </c>
      <c r="G23" s="26">
        <f t="shared" si="2"/>
        <v>12.37</v>
      </c>
      <c r="H23" s="26">
        <f t="shared" si="2"/>
        <v>1134.73</v>
      </c>
      <c r="I23" s="26" t="s">
        <v>48</v>
      </c>
      <c r="J23" s="26">
        <v>2034</v>
      </c>
      <c r="K23" s="26">
        <v>11</v>
      </c>
      <c r="L23" s="26">
        <v>5</v>
      </c>
      <c r="M23" s="26">
        <v>1402163</v>
      </c>
      <c r="N23" s="26">
        <v>46957</v>
      </c>
      <c r="O23" s="26">
        <v>36027</v>
      </c>
      <c r="P23" s="26">
        <v>12370</v>
      </c>
      <c r="Q23" s="26">
        <v>1134730</v>
      </c>
    </row>
    <row r="24" spans="1:17" x14ac:dyDescent="0.3">
      <c r="A24" s="26">
        <f t="shared" si="1"/>
        <v>2034</v>
      </c>
      <c r="B24" s="26">
        <v>12</v>
      </c>
      <c r="C24" s="26">
        <v>2</v>
      </c>
      <c r="D24" s="26">
        <f t="shared" si="2"/>
        <v>1159.701</v>
      </c>
      <c r="E24" s="26">
        <f t="shared" si="2"/>
        <v>36.122</v>
      </c>
      <c r="F24" s="26">
        <f t="shared" si="2"/>
        <v>18.029</v>
      </c>
      <c r="G24" s="26">
        <f t="shared" si="2"/>
        <v>8.0399999999999991</v>
      </c>
      <c r="H24" s="26">
        <f t="shared" si="2"/>
        <v>1020.881</v>
      </c>
      <c r="I24" s="26" t="s">
        <v>48</v>
      </c>
      <c r="J24" s="26">
        <v>2034</v>
      </c>
      <c r="K24" s="26">
        <v>12</v>
      </c>
      <c r="L24" s="26">
        <v>2</v>
      </c>
      <c r="M24" s="26">
        <v>1159701</v>
      </c>
      <c r="N24" s="26">
        <v>36122</v>
      </c>
      <c r="O24" s="26">
        <v>18029</v>
      </c>
      <c r="P24" s="26">
        <v>8040</v>
      </c>
      <c r="Q24" s="26">
        <v>1020881</v>
      </c>
    </row>
    <row r="25" spans="1:17" x14ac:dyDescent="0.3">
      <c r="A25" s="26">
        <f t="shared" si="1"/>
        <v>2034</v>
      </c>
      <c r="B25" s="26">
        <v>12</v>
      </c>
      <c r="C25" s="26">
        <v>5</v>
      </c>
      <c r="D25" s="26">
        <f t="shared" si="2"/>
        <v>1515.5940000000001</v>
      </c>
      <c r="E25" s="26">
        <f t="shared" si="2"/>
        <v>50.978000000000002</v>
      </c>
      <c r="F25" s="26">
        <f t="shared" si="2"/>
        <v>35.658999999999999</v>
      </c>
      <c r="G25" s="26">
        <f t="shared" si="2"/>
        <v>12.314</v>
      </c>
      <c r="H25" s="26">
        <f t="shared" si="2"/>
        <v>1203.634</v>
      </c>
      <c r="I25" s="26" t="s">
        <v>48</v>
      </c>
      <c r="J25" s="26">
        <v>2034</v>
      </c>
      <c r="K25" s="26">
        <v>12</v>
      </c>
      <c r="L25" s="26">
        <v>5</v>
      </c>
      <c r="M25" s="26">
        <v>1515594</v>
      </c>
      <c r="N25" s="26">
        <v>50978</v>
      </c>
      <c r="O25" s="26">
        <v>35659</v>
      </c>
      <c r="P25" s="26">
        <v>12314</v>
      </c>
      <c r="Q25" s="26">
        <v>1203634</v>
      </c>
    </row>
    <row r="26" spans="1:17" x14ac:dyDescent="0.3">
      <c r="A26" s="26" t="s">
        <v>49</v>
      </c>
      <c r="B26" s="26"/>
      <c r="C26" s="26"/>
      <c r="D26" s="26"/>
      <c r="E26" s="26"/>
      <c r="F26" s="26"/>
      <c r="G26" s="26"/>
      <c r="H26" s="26"/>
      <c r="I26" s="26"/>
      <c r="J26" s="26" t="s">
        <v>50</v>
      </c>
      <c r="K26" s="26"/>
      <c r="L26" s="26"/>
      <c r="M26" s="26"/>
      <c r="N26" s="26"/>
      <c r="O26" s="26"/>
      <c r="P26" s="26"/>
      <c r="Q26" s="26"/>
    </row>
    <row r="27" spans="1:17" x14ac:dyDescent="0.3">
      <c r="A27" s="26"/>
      <c r="B27" s="26"/>
      <c r="C27" s="26"/>
      <c r="D27" s="26" t="s">
        <v>51</v>
      </c>
      <c r="E27" s="26"/>
      <c r="F27" s="26"/>
      <c r="G27" s="26"/>
      <c r="H27" s="26"/>
      <c r="I27" s="26"/>
      <c r="J27" s="26" t="s">
        <v>52</v>
      </c>
      <c r="K27" s="26"/>
      <c r="L27" s="26"/>
      <c r="M27" s="26"/>
      <c r="N27" s="26"/>
      <c r="O27" s="26"/>
      <c r="P27" s="26"/>
      <c r="Q27" s="26"/>
    </row>
    <row r="28" spans="1:17" x14ac:dyDescent="0.3">
      <c r="A28" s="26" t="s">
        <v>0</v>
      </c>
      <c r="B28" s="26" t="s">
        <v>1</v>
      </c>
      <c r="C28" s="26" t="s">
        <v>2</v>
      </c>
      <c r="D28" s="26" t="s">
        <v>3</v>
      </c>
      <c r="E28" s="26" t="s">
        <v>4</v>
      </c>
      <c r="F28" s="26" t="s">
        <v>5</v>
      </c>
      <c r="G28" s="26" t="s">
        <v>6</v>
      </c>
      <c r="H28" s="26" t="s">
        <v>7</v>
      </c>
      <c r="I28" s="26"/>
      <c r="J28" s="26" t="s">
        <v>0</v>
      </c>
      <c r="K28" s="26" t="s">
        <v>1</v>
      </c>
      <c r="L28" s="26" t="s">
        <v>2</v>
      </c>
      <c r="M28" s="26" t="s">
        <v>3</v>
      </c>
      <c r="N28" s="26" t="s">
        <v>4</v>
      </c>
      <c r="O28" s="26" t="s">
        <v>5</v>
      </c>
      <c r="P28" s="26" t="s">
        <v>6</v>
      </c>
      <c r="Q28" s="26" t="s">
        <v>7</v>
      </c>
    </row>
    <row r="29" spans="1:17" x14ac:dyDescent="0.3">
      <c r="A29" s="26" t="str">
        <f>IF(A1=A28,"Correct","Wrong")</f>
        <v>Correct</v>
      </c>
      <c r="B29" s="26" t="str">
        <f t="shared" ref="B29:H29" si="3">IF(B1=B28,"Correct","Wrong")</f>
        <v>Correct</v>
      </c>
      <c r="C29" s="26" t="str">
        <f t="shared" si="3"/>
        <v>Correct</v>
      </c>
      <c r="D29" s="26" t="str">
        <f t="shared" si="3"/>
        <v>Correct</v>
      </c>
      <c r="E29" s="26" t="str">
        <f t="shared" si="3"/>
        <v>Correct</v>
      </c>
      <c r="F29" s="26" t="str">
        <f t="shared" si="3"/>
        <v>Correct</v>
      </c>
      <c r="G29" s="26" t="str">
        <f t="shared" si="3"/>
        <v>Correct</v>
      </c>
      <c r="H29" s="26" t="str">
        <f t="shared" si="3"/>
        <v>Correct</v>
      </c>
      <c r="I29" s="26"/>
      <c r="J29" s="26" t="str">
        <f>IF(J1=J28,"Correct","Wrong")</f>
        <v>Correct</v>
      </c>
      <c r="K29" s="26" t="str">
        <f t="shared" ref="K29:Q29" si="4">IF(K1=K28,"Correct","Wrong")</f>
        <v>Correct</v>
      </c>
      <c r="L29" s="26" t="str">
        <f t="shared" si="4"/>
        <v>Correct</v>
      </c>
      <c r="M29" s="26" t="str">
        <f t="shared" si="4"/>
        <v>Correct</v>
      </c>
      <c r="N29" s="26" t="str">
        <f t="shared" si="4"/>
        <v>Correct</v>
      </c>
      <c r="O29" s="26" t="str">
        <f t="shared" si="4"/>
        <v>Correct</v>
      </c>
      <c r="P29" s="26" t="str">
        <f t="shared" si="4"/>
        <v>Correct</v>
      </c>
      <c r="Q29" s="26" t="str">
        <f t="shared" si="4"/>
        <v>Correct</v>
      </c>
    </row>
    <row r="30" spans="1:17" x14ac:dyDescent="0.3">
      <c r="A30" s="26" t="s">
        <v>10</v>
      </c>
      <c r="B30" s="26" t="s">
        <v>10</v>
      </c>
      <c r="C30" s="26" t="s">
        <v>10</v>
      </c>
      <c r="D30" s="26" t="s">
        <v>53</v>
      </c>
      <c r="E30" s="26" t="s">
        <v>53</v>
      </c>
      <c r="F30" s="26" t="s">
        <v>53</v>
      </c>
      <c r="G30" s="26" t="s">
        <v>53</v>
      </c>
      <c r="H30" s="26" t="s">
        <v>53</v>
      </c>
      <c r="I30" s="26"/>
      <c r="J30" s="26"/>
      <c r="K30" s="26"/>
      <c r="L30" s="26"/>
      <c r="M30" s="26" t="s">
        <v>54</v>
      </c>
      <c r="N30" s="26" t="s">
        <v>54</v>
      </c>
      <c r="O30" s="26" t="s">
        <v>54</v>
      </c>
      <c r="P30" s="26" t="s">
        <v>54</v>
      </c>
      <c r="Q30" s="26" t="s">
        <v>54</v>
      </c>
    </row>
    <row r="31" spans="1:17" x14ac:dyDescent="0.3">
      <c r="A31" s="26" t="s">
        <v>69</v>
      </c>
      <c r="B31" s="26">
        <f>A2</f>
        <v>2034</v>
      </c>
      <c r="C31" s="26" t="str">
        <f>IF(B31=K31,"CORRECT","Wrong!!!")</f>
        <v>CORRECT</v>
      </c>
      <c r="D31" s="26"/>
      <c r="E31" s="26"/>
      <c r="F31" s="26"/>
      <c r="G31" s="26"/>
      <c r="H31" s="26"/>
      <c r="I31" s="26"/>
      <c r="J31" s="26" t="s">
        <v>69</v>
      </c>
      <c r="K31" s="26">
        <f>J2</f>
        <v>2034</v>
      </c>
      <c r="L31" s="26"/>
      <c r="M31" s="26"/>
      <c r="N31" s="26"/>
      <c r="O31" s="26"/>
      <c r="P31" s="26"/>
      <c r="Q31" s="2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47072-516B-49BA-B067-F1411FA6F43D}">
  <dimension ref="A1:C15"/>
  <sheetViews>
    <sheetView workbookViewId="0">
      <selection sqref="A1:C13"/>
    </sheetView>
  </sheetViews>
  <sheetFormatPr defaultRowHeight="14.4" x14ac:dyDescent="0.3"/>
  <cols>
    <col min="2" max="2" width="21.33203125" customWidth="1"/>
    <col min="3" max="3" width="23.6640625" customWidth="1"/>
  </cols>
  <sheetData>
    <row r="1" spans="1:3" x14ac:dyDescent="0.3">
      <c r="A1" t="s">
        <v>29</v>
      </c>
      <c r="B1" t="s">
        <v>30</v>
      </c>
      <c r="C1" t="s">
        <v>31</v>
      </c>
    </row>
    <row r="2" spans="1:3" x14ac:dyDescent="0.3">
      <c r="A2">
        <v>0</v>
      </c>
      <c r="B2" t="s">
        <v>32</v>
      </c>
      <c r="C2" t="s">
        <v>33</v>
      </c>
    </row>
    <row r="3" spans="1:3" x14ac:dyDescent="0.3">
      <c r="A3">
        <v>0</v>
      </c>
      <c r="B3" t="s">
        <v>34</v>
      </c>
      <c r="C3" s="30">
        <v>43481.348460648151</v>
      </c>
    </row>
    <row r="4" spans="1:3" x14ac:dyDescent="0.3">
      <c r="A4">
        <v>0</v>
      </c>
      <c r="B4" t="s">
        <v>35</v>
      </c>
      <c r="C4" t="s">
        <v>78</v>
      </c>
    </row>
    <row r="5" spans="1:3" x14ac:dyDescent="0.3">
      <c r="A5">
        <v>0</v>
      </c>
      <c r="B5" t="s">
        <v>36</v>
      </c>
      <c r="C5" t="s">
        <v>37</v>
      </c>
    </row>
    <row r="6" spans="1:3" x14ac:dyDescent="0.3">
      <c r="A6">
        <v>1</v>
      </c>
      <c r="B6" t="s">
        <v>38</v>
      </c>
      <c r="C6" s="31">
        <v>43480.959027777775</v>
      </c>
    </row>
    <row r="7" spans="1:3" x14ac:dyDescent="0.3">
      <c r="A7">
        <v>1</v>
      </c>
      <c r="B7" t="s">
        <v>39</v>
      </c>
      <c r="C7" s="31" t="s">
        <v>79</v>
      </c>
    </row>
    <row r="8" spans="1:3" x14ac:dyDescent="0.3">
      <c r="A8">
        <v>1</v>
      </c>
      <c r="B8" t="s">
        <v>40</v>
      </c>
      <c r="C8" s="31">
        <v>43480.958958333336</v>
      </c>
    </row>
    <row r="9" spans="1:3" x14ac:dyDescent="0.3">
      <c r="A9">
        <v>1</v>
      </c>
      <c r="B9" t="s">
        <v>41</v>
      </c>
      <c r="C9" t="s">
        <v>80</v>
      </c>
    </row>
    <row r="10" spans="1:3" x14ac:dyDescent="0.3">
      <c r="A10">
        <v>1</v>
      </c>
      <c r="B10" t="s">
        <v>42</v>
      </c>
      <c r="C10" t="s">
        <v>55</v>
      </c>
    </row>
    <row r="11" spans="1:3" x14ac:dyDescent="0.3">
      <c r="A11">
        <v>1</v>
      </c>
      <c r="B11" t="s">
        <v>43</v>
      </c>
      <c r="C11" t="s">
        <v>56</v>
      </c>
    </row>
    <row r="12" spans="1:3" x14ac:dyDescent="0.3">
      <c r="A12">
        <v>1</v>
      </c>
      <c r="B12" t="s">
        <v>44</v>
      </c>
      <c r="C12" t="s">
        <v>45</v>
      </c>
    </row>
    <row r="13" spans="1:3" x14ac:dyDescent="0.3">
      <c r="A13">
        <v>1</v>
      </c>
      <c r="B13" t="s">
        <v>46</v>
      </c>
      <c r="C13" t="s">
        <v>57</v>
      </c>
    </row>
    <row r="15" spans="1:3" x14ac:dyDescent="0.3">
      <c r="A15" t="s">
        <v>70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41"/>
  <sheetViews>
    <sheetView workbookViewId="0">
      <selection activeCell="I4" sqref="I4"/>
    </sheetView>
  </sheetViews>
  <sheetFormatPr defaultRowHeight="14.4" x14ac:dyDescent="0.3"/>
  <cols>
    <col min="2" max="2" width="21.5546875" style="25" customWidth="1"/>
    <col min="3" max="3" width="4.88671875" customWidth="1"/>
    <col min="4" max="4" width="7.5546875" customWidth="1"/>
    <col min="5" max="5" width="7.44140625" customWidth="1"/>
    <col min="10" max="10" width="7.6640625" customWidth="1"/>
    <col min="11" max="11" width="7.6640625" style="26" customWidth="1"/>
    <col min="12" max="12" width="12.44140625" customWidth="1"/>
    <col min="13" max="13" width="10" customWidth="1"/>
    <col min="15" max="19" width="8.88671875" style="26"/>
    <col min="20" max="20" width="8.88671875" style="32"/>
    <col min="21" max="24" width="8.88671875" style="26"/>
    <col min="25" max="25" width="8.88671875" style="32"/>
    <col min="26" max="26" width="8.88671875" style="26"/>
    <col min="27" max="27" width="8.88671875" style="33"/>
    <col min="28" max="28" width="8.88671875" style="32"/>
    <col min="29" max="30" width="8.88671875" style="26"/>
  </cols>
  <sheetData>
    <row r="1" spans="1:30" x14ac:dyDescent="0.3">
      <c r="A1" s="1" t="s">
        <v>58</v>
      </c>
      <c r="B1" s="24"/>
      <c r="C1" s="1"/>
      <c r="D1" s="38"/>
      <c r="E1" s="1"/>
      <c r="F1" s="1"/>
      <c r="G1" s="1"/>
      <c r="H1" s="1"/>
      <c r="I1" s="1"/>
      <c r="J1" s="2"/>
      <c r="L1" s="26"/>
      <c r="M1" s="26"/>
      <c r="Y1" s="32">
        <v>2034</v>
      </c>
      <c r="AB1" s="32">
        <v>2045</v>
      </c>
    </row>
    <row r="2" spans="1:30" ht="74.25" customHeight="1" x14ac:dyDescent="0.3">
      <c r="A2" s="66" t="s">
        <v>0</v>
      </c>
      <c r="B2" s="66" t="s">
        <v>1</v>
      </c>
      <c r="C2" s="66" t="s">
        <v>25</v>
      </c>
      <c r="D2" s="68" t="s">
        <v>59</v>
      </c>
      <c r="E2" s="39" t="s">
        <v>3</v>
      </c>
      <c r="F2" s="39" t="s">
        <v>60</v>
      </c>
      <c r="G2" s="39" t="s">
        <v>61</v>
      </c>
      <c r="H2" s="39" t="s">
        <v>62</v>
      </c>
      <c r="I2" s="39" t="s">
        <v>63</v>
      </c>
      <c r="J2" s="40" t="s">
        <v>7</v>
      </c>
      <c r="K2" s="39" t="s">
        <v>64</v>
      </c>
      <c r="L2" s="39" t="s">
        <v>65</v>
      </c>
      <c r="M2" s="39" t="s">
        <v>66</v>
      </c>
      <c r="O2" s="26">
        <v>2008</v>
      </c>
      <c r="P2" s="26">
        <v>2010</v>
      </c>
      <c r="Q2" s="26">
        <v>2012</v>
      </c>
      <c r="R2" s="26">
        <v>2014</v>
      </c>
      <c r="S2" s="26">
        <v>2015</v>
      </c>
      <c r="T2" s="32">
        <v>2017</v>
      </c>
      <c r="U2" s="26">
        <v>2018</v>
      </c>
      <c r="V2" s="26">
        <v>2021</v>
      </c>
      <c r="W2" s="26">
        <v>2024</v>
      </c>
      <c r="X2" s="26">
        <v>2030</v>
      </c>
      <c r="Y2" s="32">
        <v>2034</v>
      </c>
      <c r="Z2" s="26">
        <v>2035</v>
      </c>
      <c r="AA2" s="33">
        <v>2040</v>
      </c>
      <c r="AB2" s="32">
        <v>2045</v>
      </c>
      <c r="AC2" s="26" t="s">
        <v>23</v>
      </c>
      <c r="AD2" s="26" t="s">
        <v>22</v>
      </c>
    </row>
    <row r="3" spans="1:30" s="26" customFormat="1" ht="35.4" customHeight="1" x14ac:dyDescent="0.3">
      <c r="A3" s="67"/>
      <c r="B3" s="67"/>
      <c r="C3" s="67"/>
      <c r="D3" s="67"/>
      <c r="E3" s="69" t="s">
        <v>67</v>
      </c>
      <c r="F3" s="70"/>
      <c r="G3" s="70"/>
      <c r="H3" s="70"/>
      <c r="I3" s="70"/>
      <c r="J3" s="70"/>
      <c r="K3" s="65" t="s">
        <v>68</v>
      </c>
      <c r="L3" s="65"/>
      <c r="M3" s="65"/>
      <c r="T3" s="32"/>
      <c r="Y3" s="32"/>
      <c r="AA3" s="33"/>
      <c r="AB3" s="32"/>
    </row>
    <row r="4" spans="1:30" x14ac:dyDescent="0.3">
      <c r="A4" s="41">
        <f>SummaryReportBody!A2</f>
        <v>2034</v>
      </c>
      <c r="B4" s="42">
        <v>1</v>
      </c>
      <c r="C4" s="41">
        <v>2</v>
      </c>
      <c r="D4" s="43">
        <f t="shared" ref="D4:D27" si="0">AD4</f>
        <v>9</v>
      </c>
      <c r="E4" s="44">
        <f>0.00110231131*SummaryReportBody!D2</f>
        <v>1.1381694969142999</v>
      </c>
      <c r="F4" s="44">
        <f>0.00110231131*SummaryReportBody!E2</f>
        <v>3.4414159098199996E-2</v>
      </c>
      <c r="G4" s="44">
        <f>0.00110231131*SummaryReportBody!F2</f>
        <v>1.7575251526639999E-2</v>
      </c>
      <c r="H4" s="44">
        <f>0.00110231131*SummaryReportBody!G2</f>
        <v>7.9785292617800003E-3</v>
      </c>
      <c r="I4" s="45">
        <f>(F4+G4+H4)</f>
        <v>5.9967939886619998E-2</v>
      </c>
      <c r="J4" s="44">
        <f>0.00110231131*SummaryReportBody!H2</f>
        <v>1.04334206416024</v>
      </c>
      <c r="K4" s="37">
        <f>(F4+G4+H4)*D4</f>
        <v>0.53971145897957995</v>
      </c>
      <c r="L4" s="44">
        <f>D4*E4</f>
        <v>10.243525472228699</v>
      </c>
      <c r="M4" s="45">
        <f>D4*J4</f>
        <v>9.3900785774421607</v>
      </c>
      <c r="O4" s="3">
        <v>8</v>
      </c>
      <c r="P4" s="3">
        <v>10</v>
      </c>
      <c r="Q4" s="26">
        <v>9</v>
      </c>
      <c r="R4" s="26">
        <v>8</v>
      </c>
      <c r="S4" s="26">
        <v>9</v>
      </c>
      <c r="T4" s="32">
        <v>9</v>
      </c>
      <c r="U4" s="26">
        <v>8</v>
      </c>
      <c r="V4" s="26">
        <v>10</v>
      </c>
      <c r="W4" s="26">
        <v>8</v>
      </c>
      <c r="X4" s="26">
        <v>8</v>
      </c>
      <c r="Y4" s="32">
        <v>9</v>
      </c>
      <c r="Z4" s="1">
        <v>8</v>
      </c>
      <c r="AA4" s="33">
        <v>9</v>
      </c>
      <c r="AB4" s="32">
        <v>9</v>
      </c>
      <c r="AC4" s="26">
        <f t="shared" ref="AC4:AC27" si="1">IF(A4=2008,O4,IF(A4=2012,Q4,IF(A4=2015,S4,IF(A4=2017,T4,IF(A4=2018,U4,IF(A4=2010,P4,IF(A4=2014,R4,IF(A4=2040,AA4,30))))))))</f>
        <v>30</v>
      </c>
      <c r="AD4" s="26">
        <f t="shared" ref="AD4:AD27" si="2">IF(AC4&lt;30,AC4,IF(A4=2021,V4,IF(A4=2024,W4,IF(A4=2030,X4,IF(A4=2034,Y4,IF(A4=2035,Z4,IF(A4=2045,AB4,"wrong")))))))</f>
        <v>9</v>
      </c>
    </row>
    <row r="5" spans="1:30" x14ac:dyDescent="0.3">
      <c r="A5" s="41">
        <f>SummaryReportBody!A3</f>
        <v>2034</v>
      </c>
      <c r="B5" s="42">
        <v>1</v>
      </c>
      <c r="C5" s="41">
        <v>5</v>
      </c>
      <c r="D5" s="43">
        <f t="shared" si="0"/>
        <v>22</v>
      </c>
      <c r="E5" s="44">
        <f>0.00110231131*SummaryReportBody!D3</f>
        <v>1.49242589647686</v>
      </c>
      <c r="F5" s="44">
        <f>0.00110231131*SummaryReportBody!E3</f>
        <v>4.9329533433809997E-2</v>
      </c>
      <c r="G5" s="44">
        <f>0.00110231131*SummaryReportBody!F3</f>
        <v>3.6141480920969998E-2</v>
      </c>
      <c r="H5" s="44">
        <f>0.00110231131*SummaryReportBody!G3</f>
        <v>1.2435173888110001E-2</v>
      </c>
      <c r="I5" s="45">
        <f t="shared" ref="I5:I27" si="3">(F5+G5+H5)</f>
        <v>9.7906188242889991E-2</v>
      </c>
      <c r="J5" s="44">
        <f>0.00110231131*SummaryReportBody!H3</f>
        <v>1.2266762766168198</v>
      </c>
      <c r="K5" s="37">
        <f t="shared" ref="K5:K27" si="4">(F5+G5+H5)*D5</f>
        <v>2.1539361413435798</v>
      </c>
      <c r="L5" s="44">
        <f t="shared" ref="L5:L27" si="5">D5*E5</f>
        <v>32.833369722490922</v>
      </c>
      <c r="M5" s="45">
        <f t="shared" ref="M5:M27" si="6">D5*J5</f>
        <v>26.986878085570034</v>
      </c>
      <c r="O5" s="3">
        <v>23</v>
      </c>
      <c r="P5" s="3">
        <v>21</v>
      </c>
      <c r="Q5" s="26">
        <v>22</v>
      </c>
      <c r="R5" s="26">
        <v>23</v>
      </c>
      <c r="S5" s="26">
        <v>22</v>
      </c>
      <c r="T5" s="32">
        <v>22</v>
      </c>
      <c r="U5" s="26">
        <v>23</v>
      </c>
      <c r="V5" s="26">
        <v>21</v>
      </c>
      <c r="W5" s="26">
        <v>23</v>
      </c>
      <c r="X5" s="26">
        <v>23</v>
      </c>
      <c r="Y5" s="32">
        <v>22</v>
      </c>
      <c r="Z5" s="1">
        <v>23</v>
      </c>
      <c r="AA5" s="33">
        <v>22</v>
      </c>
      <c r="AB5" s="32">
        <v>22</v>
      </c>
      <c r="AC5" s="26">
        <f t="shared" si="1"/>
        <v>30</v>
      </c>
      <c r="AD5" s="26">
        <f t="shared" si="2"/>
        <v>22</v>
      </c>
    </row>
    <row r="6" spans="1:30" x14ac:dyDescent="0.3">
      <c r="A6" s="41">
        <f>SummaryReportBody!A4</f>
        <v>2034</v>
      </c>
      <c r="B6" s="42">
        <v>2</v>
      </c>
      <c r="C6" s="41">
        <v>2</v>
      </c>
      <c r="D6" s="43">
        <f t="shared" si="0"/>
        <v>8</v>
      </c>
      <c r="E6" s="44">
        <f>0.00110231131*SummaryReportBody!D4</f>
        <v>1.06426613744666</v>
      </c>
      <c r="F6" s="44">
        <f>0.00110231131*SummaryReportBody!E4</f>
        <v>3.2056315206109999E-2</v>
      </c>
      <c r="G6" s="44">
        <f>0.00110231131*SummaryReportBody!F4</f>
        <v>1.7459508839090001E-2</v>
      </c>
      <c r="H6" s="44">
        <f>0.00110231131*SummaryReportBody!G4</f>
        <v>7.75255544323E-3</v>
      </c>
      <c r="I6" s="45">
        <f t="shared" si="3"/>
        <v>5.7268379488429999E-2</v>
      </c>
      <c r="J6" s="44">
        <f>0.00110231131*SummaryReportBody!H4</f>
        <v>1.00496509590259</v>
      </c>
      <c r="K6" s="37">
        <f t="shared" si="4"/>
        <v>0.45814703590743999</v>
      </c>
      <c r="L6" s="44">
        <f t="shared" si="5"/>
        <v>8.5141290995732799</v>
      </c>
      <c r="M6" s="45">
        <f t="shared" si="6"/>
        <v>8.0397207672207198</v>
      </c>
      <c r="O6" s="3">
        <v>8</v>
      </c>
      <c r="P6" s="3">
        <v>8</v>
      </c>
      <c r="Q6" s="26">
        <v>8</v>
      </c>
      <c r="R6" s="26">
        <v>8</v>
      </c>
      <c r="S6" s="26">
        <v>8</v>
      </c>
      <c r="T6" s="32">
        <v>8</v>
      </c>
      <c r="U6" s="26">
        <v>8</v>
      </c>
      <c r="V6" s="26">
        <v>8</v>
      </c>
      <c r="W6" s="26">
        <v>8</v>
      </c>
      <c r="X6" s="26">
        <v>8</v>
      </c>
      <c r="Y6" s="32">
        <v>8</v>
      </c>
      <c r="Z6" s="1">
        <v>8</v>
      </c>
      <c r="AA6" s="33">
        <v>8</v>
      </c>
      <c r="AB6" s="32">
        <v>8</v>
      </c>
      <c r="AC6" s="26">
        <f t="shared" si="1"/>
        <v>30</v>
      </c>
      <c r="AD6" s="26">
        <f t="shared" si="2"/>
        <v>8</v>
      </c>
    </row>
    <row r="7" spans="1:30" x14ac:dyDescent="0.3">
      <c r="A7" s="41">
        <f>SummaryReportBody!A5</f>
        <v>2034</v>
      </c>
      <c r="B7" s="42">
        <v>2</v>
      </c>
      <c r="C7" s="41">
        <v>5</v>
      </c>
      <c r="D7" s="43">
        <f t="shared" si="0"/>
        <v>20</v>
      </c>
      <c r="E7" s="44">
        <f>0.00110231131*SummaryReportBody!D5</f>
        <v>1.4567936833811099</v>
      </c>
      <c r="F7" s="44">
        <f>0.00110231131*SummaryReportBody!E5</f>
        <v>4.8049750002900002E-2</v>
      </c>
      <c r="G7" s="44">
        <f>0.00110231131*SummaryReportBody!F5</f>
        <v>3.605770526141E-2</v>
      </c>
      <c r="H7" s="44">
        <f>0.00110231131*SummaryReportBody!G5</f>
        <v>1.247706171789E-2</v>
      </c>
      <c r="I7" s="45">
        <f t="shared" si="3"/>
        <v>9.6584516982199997E-2</v>
      </c>
      <c r="J7" s="44">
        <f>0.00110231131*SummaryReportBody!H5</f>
        <v>1.1928827187861499</v>
      </c>
      <c r="K7" s="37">
        <f t="shared" si="4"/>
        <v>1.9316903396439999</v>
      </c>
      <c r="L7" s="44">
        <f t="shared" si="5"/>
        <v>29.135873667622199</v>
      </c>
      <c r="M7" s="45">
        <f t="shared" si="6"/>
        <v>23.857654375722998</v>
      </c>
      <c r="O7" s="3">
        <v>21</v>
      </c>
      <c r="P7" s="3">
        <v>20</v>
      </c>
      <c r="Q7" s="26">
        <v>21</v>
      </c>
      <c r="R7" s="26">
        <v>20</v>
      </c>
      <c r="S7" s="26">
        <v>20</v>
      </c>
      <c r="T7" s="32">
        <v>20</v>
      </c>
      <c r="U7" s="26">
        <v>20</v>
      </c>
      <c r="V7" s="26">
        <v>20</v>
      </c>
      <c r="W7" s="26">
        <v>21</v>
      </c>
      <c r="X7" s="26">
        <v>20</v>
      </c>
      <c r="Y7" s="32">
        <v>20</v>
      </c>
      <c r="Z7" s="1">
        <v>20</v>
      </c>
      <c r="AA7" s="33">
        <v>21</v>
      </c>
      <c r="AB7" s="32">
        <v>20</v>
      </c>
      <c r="AC7" s="26">
        <f t="shared" si="1"/>
        <v>30</v>
      </c>
      <c r="AD7" s="26">
        <f t="shared" si="2"/>
        <v>20</v>
      </c>
    </row>
    <row r="8" spans="1:30" x14ac:dyDescent="0.3">
      <c r="A8" s="41">
        <f>SummaryReportBody!A6</f>
        <v>2034</v>
      </c>
      <c r="B8" s="42">
        <v>3</v>
      </c>
      <c r="C8" s="41">
        <v>2</v>
      </c>
      <c r="D8" s="43">
        <f t="shared" si="0"/>
        <v>8</v>
      </c>
      <c r="E8" s="44">
        <f>0.00110231131*SummaryReportBody!D6</f>
        <v>1.2281566807061499</v>
      </c>
      <c r="F8" s="44">
        <f>0.00110231131*SummaryReportBody!E6</f>
        <v>3.6779719169459997E-2</v>
      </c>
      <c r="G8" s="44">
        <f>0.00110231131*SummaryReportBody!F6</f>
        <v>2.0320006688540001E-2</v>
      </c>
      <c r="H8" s="44">
        <f>0.00110231131*SummaryReportBody!G6</f>
        <v>9.2803589188899995E-3</v>
      </c>
      <c r="I8" s="45">
        <f t="shared" si="3"/>
        <v>6.6380084776889989E-2</v>
      </c>
      <c r="J8" s="44">
        <f>0.00110231131*SummaryReportBody!H6</f>
        <v>1.0565069681355699</v>
      </c>
      <c r="K8" s="37">
        <f t="shared" si="4"/>
        <v>0.53104067821511991</v>
      </c>
      <c r="L8" s="44">
        <f t="shared" si="5"/>
        <v>9.8252534456491993</v>
      </c>
      <c r="M8" s="45">
        <f t="shared" si="6"/>
        <v>8.452055745084559</v>
      </c>
      <c r="O8" s="3">
        <v>10</v>
      </c>
      <c r="P8" s="3">
        <v>8</v>
      </c>
      <c r="Q8" s="26">
        <v>9</v>
      </c>
      <c r="R8" s="26">
        <v>10</v>
      </c>
      <c r="S8" s="26">
        <v>9</v>
      </c>
      <c r="T8" s="32">
        <v>8</v>
      </c>
      <c r="U8" s="26">
        <v>9</v>
      </c>
      <c r="V8" s="26">
        <v>8</v>
      </c>
      <c r="W8" s="26">
        <v>10</v>
      </c>
      <c r="X8" s="26">
        <v>10</v>
      </c>
      <c r="Y8" s="32">
        <v>8</v>
      </c>
      <c r="Z8" s="1">
        <v>9</v>
      </c>
      <c r="AA8" s="33">
        <v>9</v>
      </c>
      <c r="AB8" s="32">
        <v>8</v>
      </c>
      <c r="AC8" s="26">
        <f t="shared" si="1"/>
        <v>30</v>
      </c>
      <c r="AD8" s="26">
        <f t="shared" si="2"/>
        <v>8</v>
      </c>
    </row>
    <row r="9" spans="1:30" x14ac:dyDescent="0.3">
      <c r="A9" s="41">
        <f>SummaryReportBody!A7</f>
        <v>2034</v>
      </c>
      <c r="B9" s="42">
        <v>3</v>
      </c>
      <c r="C9" s="41">
        <v>5</v>
      </c>
      <c r="D9" s="43">
        <f t="shared" si="0"/>
        <v>23</v>
      </c>
      <c r="E9" s="44">
        <f>0.00110231131*SummaryReportBody!D7</f>
        <v>1.5579296437622998</v>
      </c>
      <c r="F9" s="44">
        <f>0.00110231131*SummaryReportBody!E7</f>
        <v>5.120676959474E-2</v>
      </c>
      <c r="G9" s="44">
        <f>0.00110231131*SummaryReportBody!F7</f>
        <v>3.9986342770249997E-2</v>
      </c>
      <c r="H9" s="44">
        <f>0.00110231131*SummaryReportBody!G7</f>
        <v>1.3741412790459999E-2</v>
      </c>
      <c r="I9" s="45">
        <f t="shared" si="3"/>
        <v>0.10493452515545</v>
      </c>
      <c r="J9" s="44">
        <f>0.00110231131*SummaryReportBody!H7</f>
        <v>1.2330068504701501</v>
      </c>
      <c r="K9" s="37">
        <f t="shared" si="4"/>
        <v>2.4134940785753498</v>
      </c>
      <c r="L9" s="44">
        <f t="shared" si="5"/>
        <v>35.832381806532894</v>
      </c>
      <c r="M9" s="45">
        <f t="shared" si="6"/>
        <v>28.359157560813454</v>
      </c>
      <c r="O9" s="3">
        <v>21</v>
      </c>
      <c r="P9" s="3">
        <v>23</v>
      </c>
      <c r="Q9" s="26">
        <v>22</v>
      </c>
      <c r="R9" s="26">
        <v>21</v>
      </c>
      <c r="S9" s="26">
        <v>22</v>
      </c>
      <c r="T9" s="32">
        <v>23</v>
      </c>
      <c r="U9" s="26">
        <v>22</v>
      </c>
      <c r="V9" s="26">
        <v>23</v>
      </c>
      <c r="W9" s="26">
        <v>21</v>
      </c>
      <c r="X9" s="26">
        <v>21</v>
      </c>
      <c r="Y9" s="32">
        <v>23</v>
      </c>
      <c r="Z9" s="1">
        <v>22</v>
      </c>
      <c r="AA9" s="33">
        <v>22</v>
      </c>
      <c r="AB9" s="32">
        <v>23</v>
      </c>
      <c r="AC9" s="26">
        <f t="shared" si="1"/>
        <v>30</v>
      </c>
      <c r="AD9" s="26">
        <f t="shared" si="2"/>
        <v>23</v>
      </c>
    </row>
    <row r="10" spans="1:30" x14ac:dyDescent="0.3">
      <c r="A10" s="41">
        <f>SummaryReportBody!A8</f>
        <v>2034</v>
      </c>
      <c r="B10" s="42">
        <v>4</v>
      </c>
      <c r="C10" s="41">
        <v>2</v>
      </c>
      <c r="D10" s="43">
        <f t="shared" si="0"/>
        <v>10</v>
      </c>
      <c r="E10" s="44">
        <f>0.00110231131*SummaryReportBody!D8</f>
        <v>1.1893718572637999</v>
      </c>
      <c r="F10" s="44">
        <f>0.00110231131*SummaryReportBody!E8</f>
        <v>3.7724399962129999E-2</v>
      </c>
      <c r="G10" s="44">
        <f>0.00110231131*SummaryReportBody!F8</f>
        <v>2.1741988278440001E-2</v>
      </c>
      <c r="H10" s="44">
        <f>0.00110231131*SummaryReportBody!G8</f>
        <v>9.832616885199999E-3</v>
      </c>
      <c r="I10" s="45">
        <f t="shared" si="3"/>
        <v>6.9299005125770002E-2</v>
      </c>
      <c r="J10" s="44">
        <f>0.00110231131*SummaryReportBody!H8</f>
        <v>1.1056039138829699</v>
      </c>
      <c r="K10" s="37">
        <f t="shared" si="4"/>
        <v>0.69299005125770008</v>
      </c>
      <c r="L10" s="44">
        <f t="shared" si="5"/>
        <v>11.893718572637999</v>
      </c>
      <c r="M10" s="45">
        <f t="shared" si="6"/>
        <v>11.056039138829698</v>
      </c>
      <c r="O10" s="3">
        <v>8</v>
      </c>
      <c r="P10" s="3">
        <v>8</v>
      </c>
      <c r="Q10" s="26">
        <v>9</v>
      </c>
      <c r="R10" s="26">
        <v>8</v>
      </c>
      <c r="S10" s="26">
        <v>8</v>
      </c>
      <c r="T10" s="32">
        <v>10</v>
      </c>
      <c r="U10" s="26">
        <v>9</v>
      </c>
      <c r="V10" s="26">
        <v>8</v>
      </c>
      <c r="W10" s="26">
        <v>8</v>
      </c>
      <c r="X10" s="26">
        <v>8</v>
      </c>
      <c r="Y10" s="32">
        <v>10</v>
      </c>
      <c r="Z10" s="1">
        <v>9</v>
      </c>
      <c r="AA10" s="33">
        <v>9</v>
      </c>
      <c r="AB10" s="32">
        <v>10</v>
      </c>
      <c r="AC10" s="26">
        <f t="shared" si="1"/>
        <v>30</v>
      </c>
      <c r="AD10" s="26">
        <f t="shared" si="2"/>
        <v>10</v>
      </c>
    </row>
    <row r="11" spans="1:30" x14ac:dyDescent="0.3">
      <c r="A11" s="41">
        <f>SummaryReportBody!A9</f>
        <v>2034</v>
      </c>
      <c r="B11" s="42">
        <v>4</v>
      </c>
      <c r="C11" s="41">
        <v>5</v>
      </c>
      <c r="D11" s="43">
        <f t="shared" si="0"/>
        <v>20</v>
      </c>
      <c r="E11" s="44">
        <f>0.00110231131*SummaryReportBody!D9</f>
        <v>1.4819219720038699</v>
      </c>
      <c r="F11" s="44">
        <f>0.00110231131*SummaryReportBody!E9</f>
        <v>5.1429436479359998E-2</v>
      </c>
      <c r="G11" s="44">
        <f>0.00110231131*SummaryReportBody!F9</f>
        <v>4.0821894743230003E-2</v>
      </c>
      <c r="H11" s="44">
        <f>0.00110231131*SummaryReportBody!G9</f>
        <v>1.4059980759050001E-2</v>
      </c>
      <c r="I11" s="45">
        <f t="shared" si="3"/>
        <v>0.10631131198164</v>
      </c>
      <c r="J11" s="44">
        <f>0.00110231131*SummaryReportBody!H9</f>
        <v>1.2718423802327601</v>
      </c>
      <c r="K11" s="37">
        <f t="shared" si="4"/>
        <v>2.1262262396327998</v>
      </c>
      <c r="L11" s="44">
        <f t="shared" si="5"/>
        <v>29.638439440077399</v>
      </c>
      <c r="M11" s="45">
        <f t="shared" si="6"/>
        <v>25.436847604655203</v>
      </c>
      <c r="O11" s="3">
        <v>22</v>
      </c>
      <c r="P11" s="3">
        <v>22</v>
      </c>
      <c r="Q11" s="26">
        <v>21</v>
      </c>
      <c r="R11" s="26">
        <v>22</v>
      </c>
      <c r="S11" s="26">
        <v>22</v>
      </c>
      <c r="T11" s="32">
        <v>20</v>
      </c>
      <c r="U11" s="26">
        <v>21</v>
      </c>
      <c r="V11" s="26">
        <v>22</v>
      </c>
      <c r="W11" s="26">
        <v>22</v>
      </c>
      <c r="X11" s="26">
        <v>22</v>
      </c>
      <c r="Y11" s="32">
        <v>20</v>
      </c>
      <c r="Z11" s="1">
        <v>21</v>
      </c>
      <c r="AA11" s="33">
        <v>21</v>
      </c>
      <c r="AB11" s="32">
        <v>20</v>
      </c>
      <c r="AC11" s="26">
        <f t="shared" si="1"/>
        <v>30</v>
      </c>
      <c r="AD11" s="26">
        <f t="shared" si="2"/>
        <v>20</v>
      </c>
    </row>
    <row r="12" spans="1:30" x14ac:dyDescent="0.3">
      <c r="A12" s="41">
        <f>SummaryReportBody!A10</f>
        <v>2034</v>
      </c>
      <c r="B12" s="42">
        <v>5</v>
      </c>
      <c r="C12" s="41">
        <v>2</v>
      </c>
      <c r="D12" s="43">
        <f t="shared" si="0"/>
        <v>8</v>
      </c>
      <c r="E12" s="44">
        <f>0.00110231131*SummaryReportBody!D10</f>
        <v>1.1736506933605801</v>
      </c>
      <c r="F12" s="44">
        <f>0.00110231131*SummaryReportBody!E10</f>
        <v>4.220970468252E-2</v>
      </c>
      <c r="G12" s="44">
        <f>0.00110231131*SummaryReportBody!F10</f>
        <v>2.200544068153E-2</v>
      </c>
      <c r="H12" s="44">
        <f>0.00110231131*SummaryReportBody!G10</f>
        <v>9.9230064126200005E-3</v>
      </c>
      <c r="I12" s="45">
        <f t="shared" si="3"/>
        <v>7.4138151776670005E-2</v>
      </c>
      <c r="J12" s="44">
        <f>0.00110231131*SummaryReportBody!H10</f>
        <v>1.1423704053167099</v>
      </c>
      <c r="K12" s="37">
        <f t="shared" si="4"/>
        <v>0.59310521421336004</v>
      </c>
      <c r="L12" s="44">
        <f t="shared" si="5"/>
        <v>9.3892055468846412</v>
      </c>
      <c r="M12" s="45">
        <f t="shared" si="6"/>
        <v>9.1389632425336789</v>
      </c>
      <c r="O12" s="3">
        <v>9</v>
      </c>
      <c r="P12" s="3">
        <v>10</v>
      </c>
      <c r="Q12" s="26">
        <v>9</v>
      </c>
      <c r="R12" s="26">
        <v>9</v>
      </c>
      <c r="S12" s="26">
        <v>10</v>
      </c>
      <c r="T12" s="32">
        <v>8</v>
      </c>
      <c r="U12" s="26">
        <v>8</v>
      </c>
      <c r="V12" s="26">
        <v>10</v>
      </c>
      <c r="W12" s="26">
        <v>8</v>
      </c>
      <c r="X12" s="26">
        <v>8</v>
      </c>
      <c r="Y12" s="32">
        <v>8</v>
      </c>
      <c r="Z12" s="1">
        <v>8</v>
      </c>
      <c r="AA12" s="33">
        <v>8</v>
      </c>
      <c r="AB12" s="32">
        <v>8</v>
      </c>
      <c r="AC12" s="26">
        <f t="shared" si="1"/>
        <v>30</v>
      </c>
      <c r="AD12" s="26">
        <f t="shared" si="2"/>
        <v>8</v>
      </c>
    </row>
    <row r="13" spans="1:30" x14ac:dyDescent="0.3">
      <c r="A13" s="41">
        <f>SummaryReportBody!A11</f>
        <v>2034</v>
      </c>
      <c r="B13" s="42">
        <v>5</v>
      </c>
      <c r="C13" s="41">
        <v>5</v>
      </c>
      <c r="D13" s="43">
        <f t="shared" si="0"/>
        <v>23</v>
      </c>
      <c r="E13" s="44">
        <f>0.00110231131*SummaryReportBody!D11</f>
        <v>1.47591657998699</v>
      </c>
      <c r="F13" s="44">
        <f>0.00110231131*SummaryReportBody!E11</f>
        <v>5.7699383210639998E-2</v>
      </c>
      <c r="G13" s="44">
        <f>0.00110231131*SummaryReportBody!F11</f>
        <v>4.1654139782279997E-2</v>
      </c>
      <c r="H13" s="44">
        <f>0.00110231131*SummaryReportBody!G11</f>
        <v>1.435319556751E-2</v>
      </c>
      <c r="I13" s="45">
        <f t="shared" si="3"/>
        <v>0.11370671856042999</v>
      </c>
      <c r="J13" s="44">
        <f>0.00110231131*SummaryReportBody!H11</f>
        <v>1.3190157927442099</v>
      </c>
      <c r="K13" s="37">
        <f t="shared" si="4"/>
        <v>2.6152545268898897</v>
      </c>
      <c r="L13" s="44">
        <f t="shared" si="5"/>
        <v>33.946081339700768</v>
      </c>
      <c r="M13" s="45">
        <f t="shared" si="6"/>
        <v>30.337363233116829</v>
      </c>
      <c r="O13" s="3">
        <v>22</v>
      </c>
      <c r="P13" s="3">
        <v>21</v>
      </c>
      <c r="Q13" s="26">
        <v>22</v>
      </c>
      <c r="R13" s="26">
        <v>22</v>
      </c>
      <c r="S13" s="26">
        <v>21</v>
      </c>
      <c r="T13" s="32">
        <v>23</v>
      </c>
      <c r="U13" s="26">
        <v>23</v>
      </c>
      <c r="V13" s="26">
        <v>21</v>
      </c>
      <c r="W13" s="26">
        <v>23</v>
      </c>
      <c r="X13" s="26">
        <v>23</v>
      </c>
      <c r="Y13" s="32">
        <v>23</v>
      </c>
      <c r="Z13" s="1">
        <v>23</v>
      </c>
      <c r="AA13" s="33">
        <v>23</v>
      </c>
      <c r="AB13" s="32">
        <v>23</v>
      </c>
      <c r="AC13" s="26">
        <f t="shared" si="1"/>
        <v>30</v>
      </c>
      <c r="AD13" s="26">
        <f t="shared" si="2"/>
        <v>23</v>
      </c>
    </row>
    <row r="14" spans="1:30" x14ac:dyDescent="0.3">
      <c r="A14" s="41">
        <f>SummaryReportBody!A12</f>
        <v>2034</v>
      </c>
      <c r="B14" s="42">
        <v>6</v>
      </c>
      <c r="C14" s="41">
        <v>2</v>
      </c>
      <c r="D14" s="43">
        <f t="shared" si="0"/>
        <v>8</v>
      </c>
      <c r="E14" s="44">
        <f>0.00110231131*SummaryReportBody!D12</f>
        <v>1.11871480460411</v>
      </c>
      <c r="F14" s="44">
        <f>0.00110231131*SummaryReportBody!E12</f>
        <v>4.2679289300580001E-2</v>
      </c>
      <c r="G14" s="44">
        <f>0.00110231131*SummaryReportBody!F12</f>
        <v>2.2360384923350001E-2</v>
      </c>
      <c r="H14" s="44">
        <f>0.00110231131*SummaryReportBody!G12</f>
        <v>1.0120320137109999E-2</v>
      </c>
      <c r="I14" s="45">
        <f t="shared" si="3"/>
        <v>7.5159994361040011E-2</v>
      </c>
      <c r="J14" s="44">
        <f>0.00110231131*SummaryReportBody!H12</f>
        <v>1.1637905186926298</v>
      </c>
      <c r="K14" s="37">
        <f t="shared" si="4"/>
        <v>0.60127995488832009</v>
      </c>
      <c r="L14" s="44">
        <f t="shared" si="5"/>
        <v>8.9497184368328799</v>
      </c>
      <c r="M14" s="45">
        <f t="shared" si="6"/>
        <v>9.3103241495410387</v>
      </c>
      <c r="O14" s="3">
        <v>9</v>
      </c>
      <c r="P14" s="3">
        <v>8</v>
      </c>
      <c r="Q14" s="26">
        <v>9</v>
      </c>
      <c r="R14" s="26">
        <v>9</v>
      </c>
      <c r="S14" s="26">
        <v>8</v>
      </c>
      <c r="T14" s="32">
        <v>8</v>
      </c>
      <c r="U14" s="26">
        <v>9</v>
      </c>
      <c r="V14" s="26">
        <v>8</v>
      </c>
      <c r="W14" s="26">
        <v>10</v>
      </c>
      <c r="X14" s="26">
        <v>10</v>
      </c>
      <c r="Y14" s="32">
        <v>8</v>
      </c>
      <c r="Z14" s="1">
        <v>9</v>
      </c>
      <c r="AA14" s="33">
        <v>9</v>
      </c>
      <c r="AB14" s="32">
        <v>8</v>
      </c>
      <c r="AC14" s="26">
        <f t="shared" si="1"/>
        <v>30</v>
      </c>
      <c r="AD14" s="26">
        <f t="shared" si="2"/>
        <v>8</v>
      </c>
    </row>
    <row r="15" spans="1:30" x14ac:dyDescent="0.3">
      <c r="A15" s="41">
        <f>SummaryReportBody!A13</f>
        <v>2034</v>
      </c>
      <c r="B15" s="42">
        <v>6</v>
      </c>
      <c r="C15" s="41">
        <v>5</v>
      </c>
      <c r="D15" s="43">
        <f t="shared" si="0"/>
        <v>22</v>
      </c>
      <c r="E15" s="44">
        <f>0.00110231131*SummaryReportBody!D13</f>
        <v>1.38282859448011</v>
      </c>
      <c r="F15" s="44">
        <f>0.00110231131*SummaryReportBody!E13</f>
        <v>5.73863267986E-2</v>
      </c>
      <c r="G15" s="44">
        <f>0.00110231131*SummaryReportBody!F13</f>
        <v>4.190105751572E-2</v>
      </c>
      <c r="H15" s="44">
        <f>0.00110231131*SummaryReportBody!G13</f>
        <v>1.443145967052E-2</v>
      </c>
      <c r="I15" s="45">
        <f t="shared" si="3"/>
        <v>0.11371884398483999</v>
      </c>
      <c r="J15" s="44">
        <f>0.00110231131*SummaryReportBody!H13</f>
        <v>1.3348857686742801</v>
      </c>
      <c r="K15" s="37">
        <f t="shared" si="4"/>
        <v>2.5018145676664796</v>
      </c>
      <c r="L15" s="44">
        <f t="shared" si="5"/>
        <v>30.42222907856242</v>
      </c>
      <c r="M15" s="45">
        <f t="shared" si="6"/>
        <v>29.367486910834163</v>
      </c>
      <c r="O15" s="3">
        <v>21</v>
      </c>
      <c r="P15" s="3">
        <v>22</v>
      </c>
      <c r="Q15" s="26">
        <v>21</v>
      </c>
      <c r="R15" s="26">
        <v>22</v>
      </c>
      <c r="S15" s="26">
        <v>22</v>
      </c>
      <c r="T15" s="32">
        <v>22</v>
      </c>
      <c r="U15" s="26">
        <v>21</v>
      </c>
      <c r="V15" s="26">
        <v>22</v>
      </c>
      <c r="W15" s="26">
        <v>20</v>
      </c>
      <c r="X15" s="26">
        <v>20</v>
      </c>
      <c r="Y15" s="32">
        <v>22</v>
      </c>
      <c r="Z15" s="1">
        <v>21</v>
      </c>
      <c r="AA15" s="33">
        <v>21</v>
      </c>
      <c r="AB15" s="32">
        <v>22</v>
      </c>
      <c r="AC15" s="26">
        <f t="shared" si="1"/>
        <v>30</v>
      </c>
      <c r="AD15" s="26">
        <f t="shared" si="2"/>
        <v>22</v>
      </c>
    </row>
    <row r="16" spans="1:30" x14ac:dyDescent="0.3">
      <c r="A16" s="41">
        <f>SummaryReportBody!A14</f>
        <v>2034</v>
      </c>
      <c r="B16" s="42">
        <v>7</v>
      </c>
      <c r="C16" s="41">
        <v>2</v>
      </c>
      <c r="D16" s="43">
        <f t="shared" si="0"/>
        <v>10</v>
      </c>
      <c r="E16" s="44">
        <f>0.00110231131*SummaryReportBody!D14</f>
        <v>1.09164975500968</v>
      </c>
      <c r="F16" s="44">
        <f>0.00110231131*SummaryReportBody!E14</f>
        <v>4.2376153690329994E-2</v>
      </c>
      <c r="G16" s="44">
        <f>0.00110231131*SummaryReportBody!F14</f>
        <v>2.2049533133929999E-2</v>
      </c>
      <c r="H16" s="44">
        <f>0.00110231131*SummaryReportBody!G14</f>
        <v>9.9902474025299996E-3</v>
      </c>
      <c r="I16" s="45">
        <f t="shared" si="3"/>
        <v>7.4415934226789993E-2</v>
      </c>
      <c r="J16" s="44">
        <f>0.00110231131*SummaryReportBody!H14</f>
        <v>1.2185709815543901</v>
      </c>
      <c r="K16" s="37">
        <f t="shared" si="4"/>
        <v>0.74415934226789993</v>
      </c>
      <c r="L16" s="44">
        <f t="shared" si="5"/>
        <v>10.9164975500968</v>
      </c>
      <c r="M16" s="45">
        <f t="shared" si="6"/>
        <v>12.185709815543902</v>
      </c>
      <c r="O16" s="3">
        <v>8</v>
      </c>
      <c r="P16" s="3">
        <v>9</v>
      </c>
      <c r="Q16" s="26">
        <v>9</v>
      </c>
      <c r="R16" s="26">
        <v>8</v>
      </c>
      <c r="S16" s="26">
        <v>8</v>
      </c>
      <c r="T16" s="32">
        <v>10</v>
      </c>
      <c r="U16" s="26">
        <v>9</v>
      </c>
      <c r="V16" s="26">
        <v>9</v>
      </c>
      <c r="W16" s="26">
        <v>8</v>
      </c>
      <c r="X16" s="26">
        <v>8</v>
      </c>
      <c r="Y16" s="32">
        <v>10</v>
      </c>
      <c r="Z16" s="1">
        <v>9</v>
      </c>
      <c r="AA16" s="33">
        <v>9</v>
      </c>
      <c r="AB16" s="32">
        <v>10</v>
      </c>
      <c r="AC16" s="26">
        <f t="shared" si="1"/>
        <v>30</v>
      </c>
      <c r="AD16" s="26">
        <f t="shared" si="2"/>
        <v>10</v>
      </c>
    </row>
    <row r="17" spans="1:30" x14ac:dyDescent="0.3">
      <c r="A17" s="41">
        <f>SummaryReportBody!A15</f>
        <v>2034</v>
      </c>
      <c r="B17" s="42">
        <v>7</v>
      </c>
      <c r="C17" s="41">
        <v>5</v>
      </c>
      <c r="D17" s="43">
        <f t="shared" si="0"/>
        <v>21</v>
      </c>
      <c r="E17" s="44">
        <f>0.00110231131*SummaryReportBody!D15</f>
        <v>1.3488575645285299</v>
      </c>
      <c r="F17" s="44">
        <f>0.00110231131*SummaryReportBody!E15</f>
        <v>5.714161368778E-2</v>
      </c>
      <c r="G17" s="44">
        <f>0.00110231131*SummaryReportBody!F15</f>
        <v>4.1619968131669995E-2</v>
      </c>
      <c r="H17" s="44">
        <f>0.00110231131*SummaryReportBody!G15</f>
        <v>1.432233085083E-2</v>
      </c>
      <c r="I17" s="45">
        <f t="shared" si="3"/>
        <v>0.11308391267027999</v>
      </c>
      <c r="J17" s="44">
        <f>0.00110231131*SummaryReportBody!H15</f>
        <v>1.3927152246195</v>
      </c>
      <c r="K17" s="37">
        <f t="shared" si="4"/>
        <v>2.3747621660758798</v>
      </c>
      <c r="L17" s="44">
        <f t="shared" si="5"/>
        <v>28.326008855099129</v>
      </c>
      <c r="M17" s="45">
        <f t="shared" si="6"/>
        <v>29.247019717009501</v>
      </c>
      <c r="O17" s="3">
        <v>23</v>
      </c>
      <c r="P17" s="3">
        <v>22</v>
      </c>
      <c r="Q17" s="26">
        <v>22</v>
      </c>
      <c r="R17" s="26">
        <v>23</v>
      </c>
      <c r="S17" s="26">
        <v>23</v>
      </c>
      <c r="T17" s="32">
        <v>21</v>
      </c>
      <c r="U17" s="26">
        <v>22</v>
      </c>
      <c r="V17" s="26">
        <v>22</v>
      </c>
      <c r="W17" s="26">
        <v>23</v>
      </c>
      <c r="X17" s="26">
        <v>23</v>
      </c>
      <c r="Y17" s="32">
        <v>21</v>
      </c>
      <c r="Z17" s="1">
        <v>22</v>
      </c>
      <c r="AA17" s="33">
        <v>22</v>
      </c>
      <c r="AB17" s="32">
        <v>21</v>
      </c>
      <c r="AC17" s="26">
        <f t="shared" si="1"/>
        <v>30</v>
      </c>
      <c r="AD17" s="26">
        <f t="shared" si="2"/>
        <v>21</v>
      </c>
    </row>
    <row r="18" spans="1:30" x14ac:dyDescent="0.3">
      <c r="A18" s="41">
        <f>SummaryReportBody!A16</f>
        <v>2034</v>
      </c>
      <c r="B18" s="42">
        <v>8</v>
      </c>
      <c r="C18" s="41">
        <v>2</v>
      </c>
      <c r="D18" s="43">
        <f t="shared" si="0"/>
        <v>8</v>
      </c>
      <c r="E18" s="44">
        <f>0.00110231131*SummaryReportBody!D16</f>
        <v>1.07145651412179</v>
      </c>
      <c r="F18" s="44">
        <f>0.00110231131*SummaryReportBody!E16</f>
        <v>4.170374379123E-2</v>
      </c>
      <c r="G18" s="44">
        <f>0.00110231131*SummaryReportBody!F16</f>
        <v>2.1710021250450001E-2</v>
      </c>
      <c r="H18" s="44">
        <f>0.00110231131*SummaryReportBody!G16</f>
        <v>9.799547545900001E-3</v>
      </c>
      <c r="I18" s="45">
        <f t="shared" si="3"/>
        <v>7.3213312587580001E-2</v>
      </c>
      <c r="J18" s="44">
        <f>0.00110231131*SummaryReportBody!H16</f>
        <v>1.1832948150117701</v>
      </c>
      <c r="K18" s="37">
        <f t="shared" si="4"/>
        <v>0.58570650070064001</v>
      </c>
      <c r="L18" s="44">
        <f t="shared" si="5"/>
        <v>8.5716521129743199</v>
      </c>
      <c r="M18" s="45">
        <f t="shared" si="6"/>
        <v>9.4663585200941611</v>
      </c>
      <c r="O18" s="3">
        <v>10</v>
      </c>
      <c r="P18" s="3">
        <v>9</v>
      </c>
      <c r="Q18" s="26">
        <v>8</v>
      </c>
      <c r="R18" s="26">
        <v>9</v>
      </c>
      <c r="S18" s="26">
        <v>10</v>
      </c>
      <c r="T18" s="32">
        <v>8</v>
      </c>
      <c r="U18" s="26">
        <v>8</v>
      </c>
      <c r="V18" s="26">
        <v>9</v>
      </c>
      <c r="W18" s="26">
        <v>9</v>
      </c>
      <c r="X18" s="26">
        <v>9</v>
      </c>
      <c r="Y18" s="32">
        <v>8</v>
      </c>
      <c r="Z18" s="1">
        <v>8</v>
      </c>
      <c r="AA18" s="33">
        <v>8</v>
      </c>
      <c r="AB18" s="32">
        <v>8</v>
      </c>
      <c r="AC18" s="26">
        <f t="shared" si="1"/>
        <v>30</v>
      </c>
      <c r="AD18" s="26">
        <f t="shared" si="2"/>
        <v>8</v>
      </c>
    </row>
    <row r="19" spans="1:30" x14ac:dyDescent="0.3">
      <c r="A19" s="41">
        <f>SummaryReportBody!A17</f>
        <v>2034</v>
      </c>
      <c r="B19" s="42">
        <v>8</v>
      </c>
      <c r="C19" s="41">
        <v>5</v>
      </c>
      <c r="D19" s="43">
        <f t="shared" si="0"/>
        <v>23</v>
      </c>
      <c r="E19" s="44">
        <f>0.00110231131*SummaryReportBody!D17</f>
        <v>1.34609737700829</v>
      </c>
      <c r="F19" s="44">
        <f>0.00110231131*SummaryReportBody!E17</f>
        <v>5.7090907367520004E-2</v>
      </c>
      <c r="G19" s="44">
        <f>0.00110231131*SummaryReportBody!F17</f>
        <v>4.1498713887569996E-2</v>
      </c>
      <c r="H19" s="44">
        <f>0.00110231131*SummaryReportBody!G17</f>
        <v>1.4285954577600001E-2</v>
      </c>
      <c r="I19" s="45">
        <f t="shared" si="3"/>
        <v>0.11287557583268999</v>
      </c>
      <c r="J19" s="44">
        <f>0.00110231131*SummaryReportBody!H17</f>
        <v>1.3622197822283502</v>
      </c>
      <c r="K19" s="37">
        <f t="shared" si="4"/>
        <v>2.5961382441518697</v>
      </c>
      <c r="L19" s="44">
        <f t="shared" si="5"/>
        <v>30.960239671190671</v>
      </c>
      <c r="M19" s="45">
        <f t="shared" si="6"/>
        <v>31.331054991252053</v>
      </c>
      <c r="O19" s="3">
        <v>21</v>
      </c>
      <c r="P19" s="3">
        <v>22</v>
      </c>
      <c r="Q19" s="26">
        <v>23</v>
      </c>
      <c r="R19" s="26">
        <v>21</v>
      </c>
      <c r="S19" s="26">
        <v>21</v>
      </c>
      <c r="T19" s="32">
        <v>23</v>
      </c>
      <c r="U19" s="26">
        <v>23</v>
      </c>
      <c r="V19" s="26">
        <v>22</v>
      </c>
      <c r="W19" s="26">
        <v>22</v>
      </c>
      <c r="X19" s="26">
        <v>22</v>
      </c>
      <c r="Y19" s="32">
        <v>23</v>
      </c>
      <c r="Z19" s="1">
        <v>23</v>
      </c>
      <c r="AA19" s="33">
        <v>23</v>
      </c>
      <c r="AB19" s="32">
        <v>23</v>
      </c>
      <c r="AC19" s="26">
        <f t="shared" si="1"/>
        <v>30</v>
      </c>
      <c r="AD19" s="26">
        <f t="shared" si="2"/>
        <v>23</v>
      </c>
    </row>
    <row r="20" spans="1:30" x14ac:dyDescent="0.3">
      <c r="A20" s="41">
        <f>SummaryReportBody!A18</f>
        <v>2034</v>
      </c>
      <c r="B20" s="42">
        <v>9</v>
      </c>
      <c r="C20" s="41">
        <v>2</v>
      </c>
      <c r="D20" s="43">
        <f t="shared" si="0"/>
        <v>9</v>
      </c>
      <c r="E20" s="44">
        <f>0.00110231131*SummaryReportBody!D18</f>
        <v>1.09306181579779</v>
      </c>
      <c r="F20" s="44">
        <f>0.00110231131*SummaryReportBody!E18</f>
        <v>3.9987445081560005E-2</v>
      </c>
      <c r="G20" s="44">
        <f>0.00110231131*SummaryReportBody!F18</f>
        <v>2.0651802392849999E-2</v>
      </c>
      <c r="H20" s="44">
        <f>0.00110231131*SummaryReportBody!G18</f>
        <v>9.3509068427300012E-3</v>
      </c>
      <c r="I20" s="45">
        <f t="shared" si="3"/>
        <v>6.9990154317140008E-2</v>
      </c>
      <c r="J20" s="44">
        <f>0.00110231131*SummaryReportBody!H18</f>
        <v>1.1401779081211201</v>
      </c>
      <c r="K20" s="37">
        <f t="shared" si="4"/>
        <v>0.62991138885426001</v>
      </c>
      <c r="L20" s="44">
        <f t="shared" si="5"/>
        <v>9.8375563421801111</v>
      </c>
      <c r="M20" s="45">
        <f t="shared" si="6"/>
        <v>10.261601173090082</v>
      </c>
      <c r="O20" s="3">
        <v>8</v>
      </c>
      <c r="P20" s="3">
        <v>8</v>
      </c>
      <c r="Q20" s="26">
        <v>10</v>
      </c>
      <c r="R20" s="26">
        <v>8</v>
      </c>
      <c r="S20" s="26">
        <v>8</v>
      </c>
      <c r="T20" s="32">
        <v>9</v>
      </c>
      <c r="U20" s="26">
        <v>10</v>
      </c>
      <c r="V20" s="26">
        <v>8</v>
      </c>
      <c r="W20" s="26">
        <v>9</v>
      </c>
      <c r="X20" s="26">
        <v>9</v>
      </c>
      <c r="Y20" s="32">
        <v>9</v>
      </c>
      <c r="Z20" s="1">
        <v>10</v>
      </c>
      <c r="AA20" s="33">
        <v>10</v>
      </c>
      <c r="AB20" s="32">
        <v>9</v>
      </c>
      <c r="AC20" s="26">
        <f t="shared" si="1"/>
        <v>30</v>
      </c>
      <c r="AD20" s="26">
        <f t="shared" si="2"/>
        <v>9</v>
      </c>
    </row>
    <row r="21" spans="1:30" x14ac:dyDescent="0.3">
      <c r="A21" s="41">
        <f>SummaryReportBody!A19</f>
        <v>2034</v>
      </c>
      <c r="B21" s="42">
        <v>9</v>
      </c>
      <c r="C21" s="41">
        <v>5</v>
      </c>
      <c r="D21" s="43">
        <f t="shared" si="0"/>
        <v>21</v>
      </c>
      <c r="E21" s="44">
        <f>0.00110231131*SummaryReportBody!D19</f>
        <v>1.41872536229026</v>
      </c>
      <c r="F21" s="44">
        <f>0.00110231131*SummaryReportBody!E19</f>
        <v>5.6569514117890005E-2</v>
      </c>
      <c r="G21" s="44">
        <f>0.00110231131*SummaryReportBody!F19</f>
        <v>4.1094165636800004E-2</v>
      </c>
      <c r="H21" s="44">
        <f>0.00110231131*SummaryReportBody!G19</f>
        <v>1.4154779531709998E-2</v>
      </c>
      <c r="I21" s="45">
        <f t="shared" si="3"/>
        <v>0.11181845928640001</v>
      </c>
      <c r="J21" s="44">
        <f>0.00110231131*SummaryReportBody!H19</f>
        <v>1.3260220834305698</v>
      </c>
      <c r="K21" s="37">
        <f t="shared" si="4"/>
        <v>2.3481876450144004</v>
      </c>
      <c r="L21" s="44">
        <f t="shared" si="5"/>
        <v>29.793232608095462</v>
      </c>
      <c r="M21" s="45">
        <f t="shared" si="6"/>
        <v>27.846463752041966</v>
      </c>
      <c r="O21" s="3">
        <v>22</v>
      </c>
      <c r="P21" s="3">
        <v>22</v>
      </c>
      <c r="Q21" s="26">
        <v>20</v>
      </c>
      <c r="R21" s="26">
        <v>22</v>
      </c>
      <c r="S21" s="26">
        <v>22</v>
      </c>
      <c r="T21" s="32">
        <v>21</v>
      </c>
      <c r="U21" s="26">
        <v>20</v>
      </c>
      <c r="V21" s="26">
        <v>22</v>
      </c>
      <c r="W21" s="26">
        <v>21</v>
      </c>
      <c r="X21" s="26">
        <v>21</v>
      </c>
      <c r="Y21" s="32">
        <v>21</v>
      </c>
      <c r="Z21" s="1">
        <v>20</v>
      </c>
      <c r="AA21" s="33">
        <v>20</v>
      </c>
      <c r="AB21" s="32">
        <v>21</v>
      </c>
      <c r="AC21" s="26">
        <f t="shared" si="1"/>
        <v>30</v>
      </c>
      <c r="AD21" s="26">
        <f t="shared" si="2"/>
        <v>21</v>
      </c>
    </row>
    <row r="22" spans="1:30" x14ac:dyDescent="0.3">
      <c r="A22" s="41">
        <f>SummaryReportBody!A20</f>
        <v>2034</v>
      </c>
      <c r="B22" s="42">
        <v>10</v>
      </c>
      <c r="C22" s="41">
        <v>2</v>
      </c>
      <c r="D22" s="43">
        <f t="shared" si="0"/>
        <v>9</v>
      </c>
      <c r="E22" s="44">
        <f>0.00110231131*SummaryReportBody!D20</f>
        <v>1.1986070214189799</v>
      </c>
      <c r="F22" s="44">
        <f>0.00110231131*SummaryReportBody!E20</f>
        <v>3.8239179343899997E-2</v>
      </c>
      <c r="G22" s="44">
        <f>0.00110231131*SummaryReportBody!F20</f>
        <v>2.161081323255E-2</v>
      </c>
      <c r="H22" s="44">
        <f>0.00110231131*SummaryReportBody!G20</f>
        <v>9.8436399982999995E-3</v>
      </c>
      <c r="I22" s="45">
        <f t="shared" si="3"/>
        <v>6.9693632574750003E-2</v>
      </c>
      <c r="J22" s="44">
        <f>0.00110231131*SummaryReportBody!H20</f>
        <v>1.0837373644265</v>
      </c>
      <c r="K22" s="37">
        <f t="shared" si="4"/>
        <v>0.62724269317275005</v>
      </c>
      <c r="L22" s="44">
        <f t="shared" si="5"/>
        <v>10.787463192770819</v>
      </c>
      <c r="M22" s="45">
        <f t="shared" si="6"/>
        <v>9.753636279838501</v>
      </c>
      <c r="O22" s="3">
        <v>8</v>
      </c>
      <c r="P22" s="3">
        <v>10</v>
      </c>
      <c r="Q22" s="26">
        <v>8</v>
      </c>
      <c r="R22" s="26">
        <v>8</v>
      </c>
      <c r="S22" s="26">
        <v>9</v>
      </c>
      <c r="T22" s="32">
        <v>9</v>
      </c>
      <c r="U22" s="26">
        <v>8</v>
      </c>
      <c r="V22" s="26">
        <v>10</v>
      </c>
      <c r="W22" s="26">
        <v>8</v>
      </c>
      <c r="X22" s="26">
        <v>8</v>
      </c>
      <c r="Y22" s="32">
        <v>9</v>
      </c>
      <c r="Z22" s="1">
        <v>8</v>
      </c>
      <c r="AA22" s="33">
        <v>8</v>
      </c>
      <c r="AB22" s="32">
        <v>9</v>
      </c>
      <c r="AC22" s="26">
        <f t="shared" si="1"/>
        <v>30</v>
      </c>
      <c r="AD22" s="26">
        <f t="shared" si="2"/>
        <v>9</v>
      </c>
    </row>
    <row r="23" spans="1:30" x14ac:dyDescent="0.3">
      <c r="A23" s="41">
        <f>SummaryReportBody!A21</f>
        <v>2034</v>
      </c>
      <c r="B23" s="42">
        <v>10</v>
      </c>
      <c r="C23" s="41">
        <v>5</v>
      </c>
      <c r="D23" s="43">
        <f t="shared" si="0"/>
        <v>22</v>
      </c>
      <c r="E23" s="44">
        <f>0.00110231131*SummaryReportBody!D21</f>
        <v>1.51147934747021</v>
      </c>
      <c r="F23" s="44">
        <f>0.00110231131*SummaryReportBody!E21</f>
        <v>5.2838190333539994E-2</v>
      </c>
      <c r="G23" s="44">
        <f>0.00110231131*SummaryReportBody!F21</f>
        <v>4.1732403885290002E-2</v>
      </c>
      <c r="H23" s="44">
        <f>0.00110231131*SummaryReportBody!G21</f>
        <v>1.435429787882E-2</v>
      </c>
      <c r="I23" s="45">
        <f t="shared" si="3"/>
        <v>0.10892489209764999</v>
      </c>
      <c r="J23" s="44">
        <f>0.00110231131*SummaryReportBody!H21</f>
        <v>1.2616934000015898</v>
      </c>
      <c r="K23" s="37">
        <f t="shared" si="4"/>
        <v>2.3963476261482999</v>
      </c>
      <c r="L23" s="44">
        <f t="shared" si="5"/>
        <v>33.252545644344622</v>
      </c>
      <c r="M23" s="45">
        <f t="shared" si="6"/>
        <v>27.757254800034975</v>
      </c>
      <c r="O23" s="3">
        <v>23</v>
      </c>
      <c r="P23" s="3">
        <v>21</v>
      </c>
      <c r="Q23" s="26">
        <v>23</v>
      </c>
      <c r="R23" s="26">
        <v>23</v>
      </c>
      <c r="S23" s="26">
        <v>22</v>
      </c>
      <c r="T23" s="32">
        <v>22</v>
      </c>
      <c r="U23" s="26">
        <v>23</v>
      </c>
      <c r="V23" s="26">
        <v>21</v>
      </c>
      <c r="W23" s="26">
        <v>23</v>
      </c>
      <c r="X23" s="26">
        <v>23</v>
      </c>
      <c r="Y23" s="32">
        <v>22</v>
      </c>
      <c r="Z23" s="1">
        <v>23</v>
      </c>
      <c r="AA23" s="33">
        <v>23</v>
      </c>
      <c r="AB23" s="32">
        <v>22</v>
      </c>
      <c r="AC23" s="26">
        <f t="shared" si="1"/>
        <v>30</v>
      </c>
      <c r="AD23" s="26">
        <f t="shared" si="2"/>
        <v>22</v>
      </c>
    </row>
    <row r="24" spans="1:30" x14ac:dyDescent="0.3">
      <c r="A24" s="41">
        <f>SummaryReportBody!A22</f>
        <v>2034</v>
      </c>
      <c r="B24" s="42">
        <v>11</v>
      </c>
      <c r="C24" s="41">
        <v>2</v>
      </c>
      <c r="D24" s="43">
        <f t="shared" si="0"/>
        <v>8</v>
      </c>
      <c r="E24" s="44">
        <f>0.00110231131*SummaryReportBody!D22</f>
        <v>1.2029291840654899</v>
      </c>
      <c r="F24" s="44">
        <f>0.00110231131*SummaryReportBody!E22</f>
        <v>3.6626497897369999E-2</v>
      </c>
      <c r="G24" s="44">
        <f>0.00110231131*SummaryReportBody!F22</f>
        <v>1.9609015893590001E-2</v>
      </c>
      <c r="H24" s="44">
        <f>0.00110231131*SummaryReportBody!G22</f>
        <v>9.006985714009999E-3</v>
      </c>
      <c r="I24" s="45">
        <f t="shared" si="3"/>
        <v>6.5242499504969992E-2</v>
      </c>
      <c r="J24" s="44">
        <f>0.00110231131*SummaryReportBody!H22</f>
        <v>1.0653684487566599</v>
      </c>
      <c r="K24" s="37">
        <f t="shared" si="4"/>
        <v>0.52193999603975993</v>
      </c>
      <c r="L24" s="44">
        <f t="shared" si="5"/>
        <v>9.623433472523919</v>
      </c>
      <c r="M24" s="45">
        <f t="shared" si="6"/>
        <v>8.5229475900532794</v>
      </c>
      <c r="O24" s="3">
        <v>10</v>
      </c>
      <c r="P24" s="3">
        <v>8</v>
      </c>
      <c r="Q24" s="26">
        <v>8</v>
      </c>
      <c r="R24" s="26">
        <v>9</v>
      </c>
      <c r="S24" s="26">
        <v>9</v>
      </c>
      <c r="T24" s="32">
        <v>8</v>
      </c>
      <c r="U24" s="26">
        <v>8</v>
      </c>
      <c r="V24" s="26">
        <v>8</v>
      </c>
      <c r="W24" s="26">
        <v>9</v>
      </c>
      <c r="X24" s="26">
        <v>9</v>
      </c>
      <c r="Y24" s="32">
        <v>8</v>
      </c>
      <c r="Z24" s="1">
        <v>8</v>
      </c>
      <c r="AA24" s="33">
        <v>8</v>
      </c>
      <c r="AB24" s="32">
        <v>8</v>
      </c>
      <c r="AC24" s="26">
        <f t="shared" si="1"/>
        <v>30</v>
      </c>
      <c r="AD24" s="26">
        <f t="shared" si="2"/>
        <v>8</v>
      </c>
    </row>
    <row r="25" spans="1:30" x14ac:dyDescent="0.3">
      <c r="A25" s="41">
        <f>SummaryReportBody!A23</f>
        <v>2034</v>
      </c>
      <c r="B25" s="42">
        <v>11</v>
      </c>
      <c r="C25" s="41">
        <v>5</v>
      </c>
      <c r="D25" s="43">
        <f t="shared" si="0"/>
        <v>22</v>
      </c>
      <c r="E25" s="44">
        <f>0.00110231131*SummaryReportBody!D23</f>
        <v>1.54562013336353</v>
      </c>
      <c r="F25" s="44">
        <f>0.00110231131*SummaryReportBody!E23</f>
        <v>5.176123218367E-2</v>
      </c>
      <c r="G25" s="44">
        <f>0.00110231131*SummaryReportBody!F23</f>
        <v>3.9712969565370002E-2</v>
      </c>
      <c r="H25" s="44">
        <f>0.00110231131*SummaryReportBody!G23</f>
        <v>1.3635590904699998E-2</v>
      </c>
      <c r="I25" s="45">
        <f t="shared" si="3"/>
        <v>0.10510979265374</v>
      </c>
      <c r="J25" s="44">
        <f>0.00110231131*SummaryReportBody!H23</f>
        <v>1.2508257127963001</v>
      </c>
      <c r="K25" s="37">
        <f t="shared" si="4"/>
        <v>2.3124154383822799</v>
      </c>
      <c r="L25" s="44">
        <f t="shared" si="5"/>
        <v>34.003642933997661</v>
      </c>
      <c r="M25" s="45">
        <f t="shared" si="6"/>
        <v>27.518165681518603</v>
      </c>
      <c r="O25" s="3">
        <v>20</v>
      </c>
      <c r="P25" s="3">
        <v>22</v>
      </c>
      <c r="Q25" s="26">
        <v>22</v>
      </c>
      <c r="R25" s="26">
        <v>22</v>
      </c>
      <c r="S25" s="26">
        <v>21</v>
      </c>
      <c r="T25" s="32">
        <v>22</v>
      </c>
      <c r="U25" s="26">
        <v>22</v>
      </c>
      <c r="V25" s="26">
        <v>22</v>
      </c>
      <c r="W25" s="26">
        <v>21</v>
      </c>
      <c r="X25" s="26">
        <v>21</v>
      </c>
      <c r="Y25" s="32">
        <v>22</v>
      </c>
      <c r="Z25" s="1">
        <v>22</v>
      </c>
      <c r="AA25" s="33">
        <v>22</v>
      </c>
      <c r="AB25" s="32">
        <v>22</v>
      </c>
      <c r="AC25" s="26">
        <f t="shared" si="1"/>
        <v>30</v>
      </c>
      <c r="AD25" s="26">
        <f t="shared" si="2"/>
        <v>22</v>
      </c>
    </row>
    <row r="26" spans="1:30" x14ac:dyDescent="0.3">
      <c r="A26" s="41">
        <f>SummaryReportBody!A24</f>
        <v>2034</v>
      </c>
      <c r="B26" s="42">
        <v>12</v>
      </c>
      <c r="C26" s="41">
        <v>2</v>
      </c>
      <c r="D26" s="43">
        <f t="shared" si="0"/>
        <v>10</v>
      </c>
      <c r="E26" s="44">
        <f>0.00110231131*SummaryReportBody!D24</f>
        <v>1.27835152851831</v>
      </c>
      <c r="F26" s="44">
        <f>0.00110231131*SummaryReportBody!E24</f>
        <v>3.9817689139819999E-2</v>
      </c>
      <c r="G26" s="44">
        <f>0.00110231131*SummaryReportBody!F24</f>
        <v>1.9873570607989999E-2</v>
      </c>
      <c r="H26" s="44">
        <f>0.00110231131*SummaryReportBody!G24</f>
        <v>8.8625829323999983E-3</v>
      </c>
      <c r="I26" s="45">
        <f t="shared" si="3"/>
        <v>6.8553842680210003E-2</v>
      </c>
      <c r="J26" s="44">
        <f>0.00110231131*SummaryReportBody!H24</f>
        <v>1.1253286724641098</v>
      </c>
      <c r="K26" s="37">
        <f t="shared" si="4"/>
        <v>0.68553842680210009</v>
      </c>
      <c r="L26" s="44">
        <f t="shared" si="5"/>
        <v>12.7835152851831</v>
      </c>
      <c r="M26" s="45">
        <f t="shared" si="6"/>
        <v>11.253286724641098</v>
      </c>
      <c r="O26" s="3">
        <v>8</v>
      </c>
      <c r="P26" s="3">
        <v>8</v>
      </c>
      <c r="Q26" s="26">
        <v>10</v>
      </c>
      <c r="R26" s="26">
        <v>8</v>
      </c>
      <c r="S26" s="26">
        <v>8</v>
      </c>
      <c r="T26" s="32">
        <v>10</v>
      </c>
      <c r="U26" s="26">
        <v>10</v>
      </c>
      <c r="V26" s="26">
        <v>8</v>
      </c>
      <c r="W26" s="26">
        <v>9</v>
      </c>
      <c r="X26" s="26">
        <v>9</v>
      </c>
      <c r="Y26" s="32">
        <v>10</v>
      </c>
      <c r="Z26" s="1">
        <v>10</v>
      </c>
      <c r="AA26" s="33">
        <v>10</v>
      </c>
      <c r="AB26" s="32">
        <v>10</v>
      </c>
      <c r="AC26" s="26">
        <f t="shared" si="1"/>
        <v>30</v>
      </c>
      <c r="AD26" s="26">
        <f t="shared" si="2"/>
        <v>10</v>
      </c>
    </row>
    <row r="27" spans="1:30" x14ac:dyDescent="0.3">
      <c r="A27" s="41">
        <f>SummaryReportBody!A25</f>
        <v>2034</v>
      </c>
      <c r="B27" s="42">
        <v>12</v>
      </c>
      <c r="C27" s="41">
        <v>5</v>
      </c>
      <c r="D27" s="43">
        <f t="shared" si="0"/>
        <v>21</v>
      </c>
      <c r="E27" s="44">
        <f>0.00110231131*SummaryReportBody!D25</f>
        <v>1.67065640756814</v>
      </c>
      <c r="F27" s="44">
        <f>0.00110231131*SummaryReportBody!E25</f>
        <v>5.6193625961180001E-2</v>
      </c>
      <c r="G27" s="44">
        <f>0.00110231131*SummaryReportBody!F25</f>
        <v>3.9307319003290001E-2</v>
      </c>
      <c r="H27" s="44">
        <f>0.00110231131*SummaryReportBody!G25</f>
        <v>1.357386147134E-2</v>
      </c>
      <c r="I27" s="45">
        <f t="shared" si="3"/>
        <v>0.10907480643581001</v>
      </c>
      <c r="J27" s="44">
        <f>0.00110231131*SummaryReportBody!H25</f>
        <v>1.32677937130054</v>
      </c>
      <c r="K27" s="37">
        <f t="shared" si="4"/>
        <v>2.2905709351520103</v>
      </c>
      <c r="L27" s="44">
        <f t="shared" si="5"/>
        <v>35.083784558930944</v>
      </c>
      <c r="M27" s="45">
        <f t="shared" si="6"/>
        <v>27.862366797311342</v>
      </c>
      <c r="O27" s="3">
        <v>23</v>
      </c>
      <c r="P27" s="3">
        <v>23</v>
      </c>
      <c r="Q27" s="26">
        <v>21</v>
      </c>
      <c r="R27" s="26">
        <v>23</v>
      </c>
      <c r="S27" s="26">
        <v>23</v>
      </c>
      <c r="T27" s="32">
        <v>21</v>
      </c>
      <c r="U27" s="26">
        <v>21</v>
      </c>
      <c r="V27" s="26">
        <v>23</v>
      </c>
      <c r="W27" s="26">
        <v>22</v>
      </c>
      <c r="X27" s="26">
        <v>22</v>
      </c>
      <c r="Y27" s="32">
        <v>21</v>
      </c>
      <c r="Z27" s="1">
        <v>21</v>
      </c>
      <c r="AA27" s="33">
        <v>21</v>
      </c>
      <c r="AB27" s="32">
        <v>21</v>
      </c>
      <c r="AC27" s="26">
        <f t="shared" si="1"/>
        <v>30</v>
      </c>
      <c r="AD27" s="26">
        <f t="shared" si="2"/>
        <v>21</v>
      </c>
    </row>
    <row r="28" spans="1:30" ht="28.2" x14ac:dyDescent="0.3">
      <c r="A28" s="4"/>
      <c r="B28" s="5" t="s">
        <v>9</v>
      </c>
      <c r="C28" s="6" t="s">
        <v>10</v>
      </c>
      <c r="D28" s="8">
        <f>SUM(D4:D27)</f>
        <v>365</v>
      </c>
      <c r="E28" s="2" t="s">
        <v>10</v>
      </c>
      <c r="F28" s="7">
        <f>SUM(F4:F27)</f>
        <v>1.1113105795348401</v>
      </c>
      <c r="G28" s="7">
        <f>SUM(G4:G27)</f>
        <v>0.72849549855279994</v>
      </c>
      <c r="H28" s="7">
        <f>SUM(H4:H27)</f>
        <v>0.27756639710324005</v>
      </c>
      <c r="I28" s="2" t="s">
        <v>10</v>
      </c>
      <c r="J28" s="7" t="s">
        <v>10</v>
      </c>
      <c r="K28" s="7"/>
      <c r="L28" s="7">
        <f>SUM(L4:L27)</f>
        <v>504.5634978561809</v>
      </c>
      <c r="M28" s="7">
        <f>SUM(M4:M27)</f>
        <v>452.73843523379401</v>
      </c>
      <c r="O28" s="3"/>
      <c r="P28" s="3"/>
      <c r="Z28" s="1"/>
    </row>
    <row r="29" spans="1:30" ht="55.8" x14ac:dyDescent="0.3">
      <c r="A29" s="4" t="s">
        <v>11</v>
      </c>
      <c r="B29" s="5" t="s">
        <v>12</v>
      </c>
      <c r="C29" s="6" t="s">
        <v>10</v>
      </c>
      <c r="D29" s="10"/>
      <c r="E29" s="12" t="s">
        <v>10</v>
      </c>
      <c r="F29" s="9">
        <f>(F28+G28+H28)</f>
        <v>2.11737247519088</v>
      </c>
      <c r="G29" s="10"/>
      <c r="H29" s="10"/>
      <c r="I29" s="12" t="s">
        <v>10</v>
      </c>
      <c r="J29" s="11" t="s">
        <v>10</v>
      </c>
      <c r="K29" s="11"/>
      <c r="L29" s="9">
        <f>L28</f>
        <v>504.5634978561809</v>
      </c>
      <c r="M29" s="2"/>
      <c r="O29" s="34">
        <f>SUM(O4:O27)</f>
        <v>366</v>
      </c>
      <c r="P29" s="34">
        <f t="shared" ref="P29:AD29" si="7">SUM(P4:P27)</f>
        <v>365</v>
      </c>
      <c r="Q29" s="34">
        <f t="shared" si="7"/>
        <v>366</v>
      </c>
      <c r="R29" s="34">
        <f t="shared" si="7"/>
        <v>366</v>
      </c>
      <c r="S29" s="34">
        <f t="shared" si="7"/>
        <v>365</v>
      </c>
      <c r="T29" s="35">
        <f t="shared" si="7"/>
        <v>365</v>
      </c>
      <c r="U29" s="34">
        <f t="shared" si="7"/>
        <v>365</v>
      </c>
      <c r="V29" s="34">
        <f t="shared" si="7"/>
        <v>365</v>
      </c>
      <c r="W29" s="34">
        <f t="shared" si="7"/>
        <v>366</v>
      </c>
      <c r="X29" s="34">
        <f t="shared" si="7"/>
        <v>365</v>
      </c>
      <c r="Y29" s="35">
        <f t="shared" si="7"/>
        <v>365</v>
      </c>
      <c r="Z29" s="34">
        <f t="shared" si="7"/>
        <v>365</v>
      </c>
      <c r="AA29" s="36">
        <f t="shared" si="7"/>
        <v>366</v>
      </c>
      <c r="AB29" s="35">
        <f t="shared" si="7"/>
        <v>365</v>
      </c>
      <c r="AC29" s="34">
        <f t="shared" si="7"/>
        <v>720</v>
      </c>
      <c r="AD29" s="34">
        <f t="shared" si="7"/>
        <v>365</v>
      </c>
    </row>
    <row r="30" spans="1:30" ht="28.2" x14ac:dyDescent="0.3">
      <c r="A30" s="4" t="s">
        <v>13</v>
      </c>
      <c r="B30" s="5" t="s">
        <v>14</v>
      </c>
      <c r="C30" s="6"/>
      <c r="D30" s="10"/>
      <c r="E30" s="10"/>
      <c r="F30" s="10"/>
      <c r="G30" s="10"/>
      <c r="H30" s="10"/>
      <c r="I30" s="10"/>
      <c r="J30" s="13" t="s">
        <v>10</v>
      </c>
      <c r="K30" s="13"/>
      <c r="L30" s="13">
        <f>L28/D28</f>
        <v>1.3823657475511806</v>
      </c>
      <c r="M30" s="14">
        <f>M28/D28</f>
        <v>1.2403792746131344</v>
      </c>
    </row>
    <row r="31" spans="1:30" ht="28.2" x14ac:dyDescent="0.3">
      <c r="A31" s="4" t="s">
        <v>13</v>
      </c>
      <c r="B31" s="5" t="s">
        <v>15</v>
      </c>
      <c r="C31" s="6"/>
      <c r="D31" s="16"/>
      <c r="E31" s="15">
        <f>MAX(E4:E27)</f>
        <v>1.67065640756814</v>
      </c>
      <c r="F31" s="10"/>
      <c r="G31" s="10"/>
      <c r="H31" s="10"/>
      <c r="I31" s="10"/>
      <c r="J31" s="15">
        <f>MAX(J4:J27)</f>
        <v>1.3927152246195</v>
      </c>
      <c r="K31" s="15"/>
      <c r="L31" s="13"/>
      <c r="M31" s="14"/>
    </row>
    <row r="32" spans="1:30" ht="28.2" x14ac:dyDescent="0.3">
      <c r="A32" s="4" t="s">
        <v>10</v>
      </c>
      <c r="B32" s="5" t="s">
        <v>16</v>
      </c>
      <c r="C32" s="1"/>
      <c r="D32" s="18">
        <f>D4+D6+D8+D10+D12+D14+D16+D18+D20+D22+D24+D26</f>
        <v>105</v>
      </c>
      <c r="E32" s="10"/>
      <c r="F32" s="17">
        <f>F4+F6+F8+F10+F12+F14+F16+F18+F20+F22+F24+F26</f>
        <v>0.46461429636320989</v>
      </c>
      <c r="G32" s="17">
        <f>G4+G6+G8+G10+G12+G14+G16+G18+G20+G22+G24+G26</f>
        <v>0.24696733744895</v>
      </c>
      <c r="H32" s="17">
        <f>H4+H6+H8+H10+H12+H14+H16+H18+H20+H22+H24+H26</f>
        <v>0.11174129749469999</v>
      </c>
      <c r="I32" s="10"/>
      <c r="J32" s="17" t="s">
        <v>10</v>
      </c>
      <c r="K32" s="17"/>
      <c r="L32" s="17">
        <f>L4+L6+L8+L10+L12+L14+L16+L18+L20+L22+L24+L26</f>
        <v>121.33566852953575</v>
      </c>
      <c r="M32" s="2"/>
    </row>
    <row r="33" spans="1:13" ht="28.2" x14ac:dyDescent="0.3">
      <c r="A33" s="4" t="s">
        <v>10</v>
      </c>
      <c r="B33" s="5" t="s">
        <v>17</v>
      </c>
      <c r="C33" s="1"/>
      <c r="D33" s="18">
        <f>D5+D7+D9+D11+D13+D15+D17+D19+D21+D23+D25+D27</f>
        <v>260</v>
      </c>
      <c r="E33" s="10"/>
      <c r="F33" s="17">
        <f t="shared" ref="F33:H33" si="8">F5+F7+F9+F11+F13+F15+F17+F19+F21+F23+F25+F27</f>
        <v>0.64669628317163008</v>
      </c>
      <c r="G33" s="17">
        <f t="shared" si="8"/>
        <v>0.48152816110384999</v>
      </c>
      <c r="H33" s="17">
        <f t="shared" si="8"/>
        <v>0.16582509960853997</v>
      </c>
      <c r="I33" s="10"/>
      <c r="J33" s="17" t="s">
        <v>10</v>
      </c>
      <c r="K33" s="17"/>
      <c r="L33" s="17">
        <f>L5+L7+L9+L11+L13+L15+L17+L19+L21+L23+L25+L27</f>
        <v>383.22782932664506</v>
      </c>
      <c r="M33" s="2"/>
    </row>
    <row r="34" spans="1:13" ht="55.8" x14ac:dyDescent="0.3">
      <c r="A34" s="4" t="s">
        <v>18</v>
      </c>
      <c r="B34" s="5" t="s">
        <v>19</v>
      </c>
      <c r="C34" s="6"/>
      <c r="D34" s="20"/>
      <c r="E34" s="20"/>
      <c r="F34" s="19">
        <f>SUM(F33:H33)/D33</f>
        <v>4.9771136303231539E-3</v>
      </c>
      <c r="G34" s="20"/>
      <c r="H34" s="20"/>
      <c r="I34" s="20"/>
      <c r="J34" s="20"/>
      <c r="K34" s="20"/>
      <c r="L34" s="19">
        <f>L33/D33</f>
        <v>1.4739531897178657</v>
      </c>
      <c r="M34" s="2"/>
    </row>
    <row r="35" spans="1:13" ht="28.2" x14ac:dyDescent="0.3">
      <c r="A35" s="4" t="s">
        <v>18</v>
      </c>
      <c r="B35" s="5" t="s">
        <v>20</v>
      </c>
      <c r="C35" s="1"/>
      <c r="D35" s="20"/>
      <c r="E35" s="22">
        <f>MIN(E5,E7,E9,E11,E13,E15,E17,E19,E21,E23,E25,E27)</f>
        <v>1.34609737700829</v>
      </c>
      <c r="F35" s="20"/>
      <c r="G35" s="20"/>
      <c r="H35" s="20"/>
      <c r="I35" s="22">
        <f>MIN(I5,I7,I9,I11,I13,I15,I17,I19,I21,I23,I25,I27)</f>
        <v>9.6584516982199997E-2</v>
      </c>
      <c r="J35" s="22" t="s">
        <v>10</v>
      </c>
      <c r="K35" s="22"/>
      <c r="L35" s="21" t="s">
        <v>10</v>
      </c>
      <c r="M35" s="2"/>
    </row>
    <row r="36" spans="1:13" ht="28.2" x14ac:dyDescent="0.3">
      <c r="A36" s="4" t="s">
        <v>18</v>
      </c>
      <c r="B36" s="5" t="s">
        <v>21</v>
      </c>
      <c r="C36" s="1"/>
      <c r="D36" s="20"/>
      <c r="E36" s="22">
        <f>MAX(E5,E7,E9,E11,E13,E15,E17,E19,E21,E23,E25,E27)</f>
        <v>1.67065640756814</v>
      </c>
      <c r="F36" s="20"/>
      <c r="G36" s="20"/>
      <c r="H36" s="20"/>
      <c r="I36" s="22">
        <f>MAX(I5,I7,I9,I11,I13,I15,I17,I19,I21,I23,I25,I27)</f>
        <v>0.11371884398483999</v>
      </c>
      <c r="J36" s="22" t="s">
        <v>10</v>
      </c>
      <c r="K36" s="22"/>
      <c r="L36" s="21" t="s">
        <v>10</v>
      </c>
      <c r="M36" s="2"/>
    </row>
    <row r="37" spans="1:13" x14ac:dyDescent="0.3">
      <c r="A37" s="23"/>
      <c r="M37" s="2"/>
    </row>
    <row r="38" spans="1:13" x14ac:dyDescent="0.3">
      <c r="A38" s="23"/>
      <c r="M38" s="2"/>
    </row>
    <row r="39" spans="1:13" x14ac:dyDescent="0.3">
      <c r="A39" s="23"/>
      <c r="M39" s="2"/>
    </row>
    <row r="40" spans="1:13" x14ac:dyDescent="0.3">
      <c r="M40" s="2"/>
    </row>
    <row r="41" spans="1:13" x14ac:dyDescent="0.3">
      <c r="M41" s="2"/>
    </row>
  </sheetData>
  <mergeCells count="6">
    <mergeCell ref="K3:M3"/>
    <mergeCell ref="A2:A3"/>
    <mergeCell ref="B2:B3"/>
    <mergeCell ref="C2:C3"/>
    <mergeCell ref="D2:D3"/>
    <mergeCell ref="E3:J3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F3E35-7DB0-4282-815D-AB01323D6A4C}">
  <dimension ref="A1:I26"/>
  <sheetViews>
    <sheetView workbookViewId="0">
      <selection activeCell="A3" sqref="A3:A26"/>
    </sheetView>
  </sheetViews>
  <sheetFormatPr defaultRowHeight="14.4" x14ac:dyDescent="0.3"/>
  <cols>
    <col min="4" max="6" width="8.88671875" style="26"/>
    <col min="7" max="7" width="9.5546875" bestFit="1" customWidth="1"/>
    <col min="8" max="8" width="9.5546875" style="26" bestFit="1" customWidth="1"/>
    <col min="9" max="9" width="8.88671875" style="26"/>
  </cols>
  <sheetData>
    <row r="1" spans="1:8" x14ac:dyDescent="0.3">
      <c r="A1" t="str">
        <f>results!A1</f>
        <v>In US Short Tons for all weekends or for all weekdays in a month (1 kilogram = 0.00110231131 US Short Tons)</v>
      </c>
      <c r="D1"/>
      <c r="E1"/>
      <c r="F1"/>
      <c r="H1"/>
    </row>
    <row r="2" spans="1:8" ht="79.8" customHeight="1" x14ac:dyDescent="0.3">
      <c r="A2" s="27" t="s">
        <v>0</v>
      </c>
      <c r="B2" s="27" t="s">
        <v>1</v>
      </c>
      <c r="C2" s="27" t="s">
        <v>25</v>
      </c>
      <c r="D2" s="27" t="s">
        <v>26</v>
      </c>
      <c r="E2" s="27" t="s">
        <v>8</v>
      </c>
      <c r="F2" s="27" t="s">
        <v>24</v>
      </c>
      <c r="G2" s="27" t="s">
        <v>27</v>
      </c>
      <c r="H2" s="27" t="s">
        <v>28</v>
      </c>
    </row>
    <row r="3" spans="1:8" x14ac:dyDescent="0.3">
      <c r="A3" s="28">
        <f>SummaryReportBody!A2</f>
        <v>2034</v>
      </c>
      <c r="B3" s="28">
        <f>results!B4</f>
        <v>1</v>
      </c>
      <c r="C3" s="28">
        <f>results!C4</f>
        <v>2</v>
      </c>
      <c r="D3" s="28">
        <f>results!D4</f>
        <v>9</v>
      </c>
      <c r="E3" s="29">
        <f>0.00110231131*SummaryReportBody!D2</f>
        <v>1.1381694969142999</v>
      </c>
      <c r="F3" s="29">
        <f>0.00110231131*SummaryReportBody!H2</f>
        <v>1.04334206416024</v>
      </c>
      <c r="G3" s="29">
        <f>0.00110231131*D3*SummaryReportBody!D2</f>
        <v>10.243525472228699</v>
      </c>
      <c r="H3" s="29">
        <f>0.00110231131*D3*SummaryReportBody!H2</f>
        <v>9.3900785774421589</v>
      </c>
    </row>
    <row r="4" spans="1:8" x14ac:dyDescent="0.3">
      <c r="A4" s="28">
        <f>SummaryReportBody!A3</f>
        <v>2034</v>
      </c>
      <c r="B4" s="28">
        <f>results!B5</f>
        <v>1</v>
      </c>
      <c r="C4" s="28">
        <f>results!C5</f>
        <v>5</v>
      </c>
      <c r="D4" s="28">
        <f>results!D5</f>
        <v>22</v>
      </c>
      <c r="E4" s="29">
        <f>0.00110231131*SummaryReportBody!D3</f>
        <v>1.49242589647686</v>
      </c>
      <c r="F4" s="29">
        <f>0.00110231131*SummaryReportBody!H3</f>
        <v>1.2266762766168198</v>
      </c>
      <c r="G4" s="29">
        <f>0.00110231131*D4*SummaryReportBody!D3</f>
        <v>32.833369722490922</v>
      </c>
      <c r="H4" s="29">
        <f>0.00110231131*D4*SummaryReportBody!H3</f>
        <v>26.986878085570037</v>
      </c>
    </row>
    <row r="5" spans="1:8" x14ac:dyDescent="0.3">
      <c r="A5" s="28">
        <f>SummaryReportBody!A4</f>
        <v>2034</v>
      </c>
      <c r="B5" s="28">
        <f>results!B6</f>
        <v>2</v>
      </c>
      <c r="C5" s="28">
        <f>results!C6</f>
        <v>2</v>
      </c>
      <c r="D5" s="28">
        <f>results!D6</f>
        <v>8</v>
      </c>
      <c r="E5" s="29">
        <f>0.00110231131*SummaryReportBody!D4</f>
        <v>1.06426613744666</v>
      </c>
      <c r="F5" s="29">
        <f>0.00110231131*SummaryReportBody!H4</f>
        <v>1.00496509590259</v>
      </c>
      <c r="G5" s="29">
        <f>0.00110231131*D5*SummaryReportBody!D4</f>
        <v>8.5141290995732799</v>
      </c>
      <c r="H5" s="29">
        <f>0.00110231131*D5*SummaryReportBody!H4</f>
        <v>8.0397207672207198</v>
      </c>
    </row>
    <row r="6" spans="1:8" x14ac:dyDescent="0.3">
      <c r="A6" s="28">
        <f>SummaryReportBody!A5</f>
        <v>2034</v>
      </c>
      <c r="B6" s="28">
        <f>results!B7</f>
        <v>2</v>
      </c>
      <c r="C6" s="28">
        <f>results!C7</f>
        <v>5</v>
      </c>
      <c r="D6" s="28">
        <f>results!D7</f>
        <v>20</v>
      </c>
      <c r="E6" s="29">
        <f>0.00110231131*SummaryReportBody!D5</f>
        <v>1.4567936833811099</v>
      </c>
      <c r="F6" s="29">
        <f>0.00110231131*SummaryReportBody!H5</f>
        <v>1.1928827187861499</v>
      </c>
      <c r="G6" s="29">
        <f>0.00110231131*D6*SummaryReportBody!D5</f>
        <v>29.135873667622196</v>
      </c>
      <c r="H6" s="29">
        <f>0.00110231131*D6*SummaryReportBody!H5</f>
        <v>23.857654375722998</v>
      </c>
    </row>
    <row r="7" spans="1:8" x14ac:dyDescent="0.3">
      <c r="A7" s="28">
        <f>SummaryReportBody!A6</f>
        <v>2034</v>
      </c>
      <c r="B7" s="28">
        <f>results!B8</f>
        <v>3</v>
      </c>
      <c r="C7" s="28">
        <f>results!C8</f>
        <v>2</v>
      </c>
      <c r="D7" s="28">
        <f>results!D8</f>
        <v>8</v>
      </c>
      <c r="E7" s="29">
        <f>0.00110231131*SummaryReportBody!D6</f>
        <v>1.2281566807061499</v>
      </c>
      <c r="F7" s="29">
        <f>0.00110231131*SummaryReportBody!H6</f>
        <v>1.0565069681355699</v>
      </c>
      <c r="G7" s="29">
        <f>0.00110231131*D7*SummaryReportBody!D6</f>
        <v>9.8252534456491993</v>
      </c>
      <c r="H7" s="29">
        <f>0.00110231131*D7*SummaryReportBody!H6</f>
        <v>8.452055745084559</v>
      </c>
    </row>
    <row r="8" spans="1:8" x14ac:dyDescent="0.3">
      <c r="A8" s="28">
        <f>SummaryReportBody!A7</f>
        <v>2034</v>
      </c>
      <c r="B8" s="28">
        <f>results!B9</f>
        <v>3</v>
      </c>
      <c r="C8" s="28">
        <f>results!C9</f>
        <v>5</v>
      </c>
      <c r="D8" s="28">
        <f>results!D9</f>
        <v>23</v>
      </c>
      <c r="E8" s="29">
        <f>0.00110231131*SummaryReportBody!D7</f>
        <v>1.5579296437622998</v>
      </c>
      <c r="F8" s="29">
        <f>0.00110231131*SummaryReportBody!H7</f>
        <v>1.2330068504701501</v>
      </c>
      <c r="G8" s="29">
        <f>0.00110231131*D8*SummaryReportBody!D7</f>
        <v>35.832381806532901</v>
      </c>
      <c r="H8" s="29">
        <f>0.00110231131*D8*SummaryReportBody!H7</f>
        <v>28.359157560813451</v>
      </c>
    </row>
    <row r="9" spans="1:8" x14ac:dyDescent="0.3">
      <c r="A9" s="28">
        <f>SummaryReportBody!A8</f>
        <v>2034</v>
      </c>
      <c r="B9" s="28">
        <f>results!B10</f>
        <v>4</v>
      </c>
      <c r="C9" s="28">
        <f>results!C10</f>
        <v>2</v>
      </c>
      <c r="D9" s="28">
        <f>results!D10</f>
        <v>10</v>
      </c>
      <c r="E9" s="29">
        <f>0.00110231131*SummaryReportBody!D8</f>
        <v>1.1893718572637999</v>
      </c>
      <c r="F9" s="29">
        <f>0.00110231131*SummaryReportBody!H8</f>
        <v>1.1056039138829699</v>
      </c>
      <c r="G9" s="29">
        <f>0.00110231131*D9*SummaryReportBody!D8</f>
        <v>11.893718572637999</v>
      </c>
      <c r="H9" s="29">
        <f>0.00110231131*D9*SummaryReportBody!H8</f>
        <v>11.056039138829698</v>
      </c>
    </row>
    <row r="10" spans="1:8" x14ac:dyDescent="0.3">
      <c r="A10" s="28">
        <f>SummaryReportBody!A9</f>
        <v>2034</v>
      </c>
      <c r="B10" s="28">
        <f>results!B11</f>
        <v>4</v>
      </c>
      <c r="C10" s="28">
        <f>results!C11</f>
        <v>5</v>
      </c>
      <c r="D10" s="28">
        <f>results!D11</f>
        <v>20</v>
      </c>
      <c r="E10" s="29">
        <f>0.00110231131*SummaryReportBody!D9</f>
        <v>1.4819219720038699</v>
      </c>
      <c r="F10" s="29">
        <f>0.00110231131*SummaryReportBody!H9</f>
        <v>1.2718423802327601</v>
      </c>
      <c r="G10" s="29">
        <f>0.00110231131*D10*SummaryReportBody!D9</f>
        <v>29.638439440077395</v>
      </c>
      <c r="H10" s="29">
        <f>0.00110231131*D10*SummaryReportBody!H9</f>
        <v>25.436847604655199</v>
      </c>
    </row>
    <row r="11" spans="1:8" x14ac:dyDescent="0.3">
      <c r="A11" s="28">
        <f>SummaryReportBody!A10</f>
        <v>2034</v>
      </c>
      <c r="B11" s="28">
        <f>results!B12</f>
        <v>5</v>
      </c>
      <c r="C11" s="28">
        <f>results!C12</f>
        <v>2</v>
      </c>
      <c r="D11" s="28">
        <f>results!D12</f>
        <v>8</v>
      </c>
      <c r="E11" s="29">
        <f>0.00110231131*SummaryReportBody!D10</f>
        <v>1.1736506933605801</v>
      </c>
      <c r="F11" s="29">
        <f>0.00110231131*SummaryReportBody!H10</f>
        <v>1.1423704053167099</v>
      </c>
      <c r="G11" s="29">
        <f>0.00110231131*D11*SummaryReportBody!D10</f>
        <v>9.3892055468846412</v>
      </c>
      <c r="H11" s="29">
        <f>0.00110231131*D11*SummaryReportBody!H10</f>
        <v>9.1389632425336789</v>
      </c>
    </row>
    <row r="12" spans="1:8" x14ac:dyDescent="0.3">
      <c r="A12" s="28">
        <f>SummaryReportBody!A11</f>
        <v>2034</v>
      </c>
      <c r="B12" s="28">
        <f>results!B13</f>
        <v>5</v>
      </c>
      <c r="C12" s="28">
        <f>results!C13</f>
        <v>5</v>
      </c>
      <c r="D12" s="28">
        <f>results!D13</f>
        <v>23</v>
      </c>
      <c r="E12" s="29">
        <f>0.00110231131*SummaryReportBody!D11</f>
        <v>1.47591657998699</v>
      </c>
      <c r="F12" s="29">
        <f>0.00110231131*SummaryReportBody!H11</f>
        <v>1.3190157927442099</v>
      </c>
      <c r="G12" s="29">
        <f>0.00110231131*D12*SummaryReportBody!D11</f>
        <v>33.946081339700775</v>
      </c>
      <c r="H12" s="29">
        <f>0.00110231131*D12*SummaryReportBody!H11</f>
        <v>30.337363233116829</v>
      </c>
    </row>
    <row r="13" spans="1:8" x14ac:dyDescent="0.3">
      <c r="A13" s="28">
        <f>SummaryReportBody!A12</f>
        <v>2034</v>
      </c>
      <c r="B13" s="28">
        <f>results!B14</f>
        <v>6</v>
      </c>
      <c r="C13" s="28">
        <f>results!C14</f>
        <v>2</v>
      </c>
      <c r="D13" s="28">
        <f>results!D14</f>
        <v>8</v>
      </c>
      <c r="E13" s="29">
        <f>0.00110231131*SummaryReportBody!D12</f>
        <v>1.11871480460411</v>
      </c>
      <c r="F13" s="29">
        <f>0.00110231131*SummaryReportBody!H12</f>
        <v>1.1637905186926298</v>
      </c>
      <c r="G13" s="29">
        <f>0.00110231131*D13*SummaryReportBody!D12</f>
        <v>8.9497184368328799</v>
      </c>
      <c r="H13" s="29">
        <f>0.00110231131*D13*SummaryReportBody!H12</f>
        <v>9.3103241495410387</v>
      </c>
    </row>
    <row r="14" spans="1:8" x14ac:dyDescent="0.3">
      <c r="A14" s="28">
        <f>SummaryReportBody!A13</f>
        <v>2034</v>
      </c>
      <c r="B14" s="28">
        <f>results!B15</f>
        <v>6</v>
      </c>
      <c r="C14" s="28">
        <f>results!C15</f>
        <v>5</v>
      </c>
      <c r="D14" s="28">
        <f>results!D15</f>
        <v>22</v>
      </c>
      <c r="E14" s="29">
        <f>0.00110231131*SummaryReportBody!D13</f>
        <v>1.38282859448011</v>
      </c>
      <c r="F14" s="29">
        <f>0.00110231131*SummaryReportBody!H13</f>
        <v>1.3348857686742801</v>
      </c>
      <c r="G14" s="29">
        <f>0.00110231131*D14*SummaryReportBody!D13</f>
        <v>30.42222907856242</v>
      </c>
      <c r="H14" s="29">
        <f>0.00110231131*D14*SummaryReportBody!H13</f>
        <v>29.367486910834163</v>
      </c>
    </row>
    <row r="15" spans="1:8" x14ac:dyDescent="0.3">
      <c r="A15" s="28">
        <f>SummaryReportBody!A14</f>
        <v>2034</v>
      </c>
      <c r="B15" s="28">
        <f>results!B16</f>
        <v>7</v>
      </c>
      <c r="C15" s="28">
        <f>results!C16</f>
        <v>2</v>
      </c>
      <c r="D15" s="28">
        <f>results!D16</f>
        <v>10</v>
      </c>
      <c r="E15" s="29">
        <f>0.00110231131*SummaryReportBody!D14</f>
        <v>1.09164975500968</v>
      </c>
      <c r="F15" s="29">
        <f>0.00110231131*SummaryReportBody!H14</f>
        <v>1.2185709815543901</v>
      </c>
      <c r="G15" s="29">
        <f>0.00110231131*D15*SummaryReportBody!D14</f>
        <v>10.916497550096798</v>
      </c>
      <c r="H15" s="29">
        <f>0.00110231131*D15*SummaryReportBody!H14</f>
        <v>12.1857098155439</v>
      </c>
    </row>
    <row r="16" spans="1:8" x14ac:dyDescent="0.3">
      <c r="A16" s="28">
        <f>SummaryReportBody!A15</f>
        <v>2034</v>
      </c>
      <c r="B16" s="28">
        <f>results!B17</f>
        <v>7</v>
      </c>
      <c r="C16" s="28">
        <f>results!C17</f>
        <v>5</v>
      </c>
      <c r="D16" s="28">
        <f>results!D17</f>
        <v>21</v>
      </c>
      <c r="E16" s="29">
        <f>0.00110231131*SummaryReportBody!D15</f>
        <v>1.3488575645285299</v>
      </c>
      <c r="F16" s="29">
        <f>0.00110231131*SummaryReportBody!H15</f>
        <v>1.3927152246195</v>
      </c>
      <c r="G16" s="29">
        <f>0.00110231131*D16*SummaryReportBody!D15</f>
        <v>28.326008855099133</v>
      </c>
      <c r="H16" s="29">
        <f>0.00110231131*D16*SummaryReportBody!H15</f>
        <v>29.247019717009501</v>
      </c>
    </row>
    <row r="17" spans="1:8" x14ac:dyDescent="0.3">
      <c r="A17" s="28">
        <f>SummaryReportBody!A16</f>
        <v>2034</v>
      </c>
      <c r="B17" s="28">
        <f>results!B18</f>
        <v>8</v>
      </c>
      <c r="C17" s="28">
        <f>results!C18</f>
        <v>2</v>
      </c>
      <c r="D17" s="28">
        <f>results!D18</f>
        <v>8</v>
      </c>
      <c r="E17" s="29">
        <f>0.00110231131*SummaryReportBody!D16</f>
        <v>1.07145651412179</v>
      </c>
      <c r="F17" s="29">
        <f>0.00110231131*SummaryReportBody!H16</f>
        <v>1.1832948150117701</v>
      </c>
      <c r="G17" s="29">
        <f>0.00110231131*D17*SummaryReportBody!D16</f>
        <v>8.5716521129743199</v>
      </c>
      <c r="H17" s="29">
        <f>0.00110231131*D17*SummaryReportBody!H16</f>
        <v>9.4663585200941611</v>
      </c>
    </row>
    <row r="18" spans="1:8" x14ac:dyDescent="0.3">
      <c r="A18" s="28">
        <f>SummaryReportBody!A17</f>
        <v>2034</v>
      </c>
      <c r="B18" s="28">
        <f>results!B19</f>
        <v>8</v>
      </c>
      <c r="C18" s="28">
        <f>results!C19</f>
        <v>5</v>
      </c>
      <c r="D18" s="28">
        <f>results!D19</f>
        <v>23</v>
      </c>
      <c r="E18" s="29">
        <f>0.00110231131*SummaryReportBody!D17</f>
        <v>1.34609737700829</v>
      </c>
      <c r="F18" s="29">
        <f>0.00110231131*SummaryReportBody!H17</f>
        <v>1.3622197822283502</v>
      </c>
      <c r="G18" s="29">
        <f>0.00110231131*D18*SummaryReportBody!D17</f>
        <v>30.960239671190674</v>
      </c>
      <c r="H18" s="29">
        <f>0.00110231131*D18*SummaryReportBody!H17</f>
        <v>31.331054991252053</v>
      </c>
    </row>
    <row r="19" spans="1:8" x14ac:dyDescent="0.3">
      <c r="A19" s="28">
        <f>SummaryReportBody!A18</f>
        <v>2034</v>
      </c>
      <c r="B19" s="28">
        <f>results!B20</f>
        <v>9</v>
      </c>
      <c r="C19" s="28">
        <f>results!C20</f>
        <v>2</v>
      </c>
      <c r="D19" s="28">
        <f>results!D20</f>
        <v>9</v>
      </c>
      <c r="E19" s="29">
        <f>0.00110231131*SummaryReportBody!D18</f>
        <v>1.09306181579779</v>
      </c>
      <c r="F19" s="29">
        <f>0.00110231131*SummaryReportBody!H18</f>
        <v>1.1401779081211201</v>
      </c>
      <c r="G19" s="29">
        <f>0.00110231131*D19*SummaryReportBody!D18</f>
        <v>9.8375563421801093</v>
      </c>
      <c r="H19" s="29">
        <f>0.00110231131*D19*SummaryReportBody!H18</f>
        <v>10.26160117309008</v>
      </c>
    </row>
    <row r="20" spans="1:8" x14ac:dyDescent="0.3">
      <c r="A20" s="28">
        <f>SummaryReportBody!A19</f>
        <v>2034</v>
      </c>
      <c r="B20" s="28">
        <f>results!B21</f>
        <v>9</v>
      </c>
      <c r="C20" s="28">
        <f>results!C21</f>
        <v>5</v>
      </c>
      <c r="D20" s="28">
        <f>results!D21</f>
        <v>21</v>
      </c>
      <c r="E20" s="29">
        <f>0.00110231131*SummaryReportBody!D19</f>
        <v>1.41872536229026</v>
      </c>
      <c r="F20" s="29">
        <f>0.00110231131*SummaryReportBody!H19</f>
        <v>1.3260220834305698</v>
      </c>
      <c r="G20" s="29">
        <f>0.00110231131*D20*SummaryReportBody!D19</f>
        <v>29.793232608095462</v>
      </c>
      <c r="H20" s="29">
        <f>0.00110231131*D20*SummaryReportBody!H19</f>
        <v>27.84646375204197</v>
      </c>
    </row>
    <row r="21" spans="1:8" x14ac:dyDescent="0.3">
      <c r="A21" s="28">
        <f>SummaryReportBody!A20</f>
        <v>2034</v>
      </c>
      <c r="B21" s="28">
        <f>results!B22</f>
        <v>10</v>
      </c>
      <c r="C21" s="28">
        <f>results!C22</f>
        <v>2</v>
      </c>
      <c r="D21" s="28">
        <f>results!D22</f>
        <v>9</v>
      </c>
      <c r="E21" s="29">
        <f>0.00110231131*SummaryReportBody!D20</f>
        <v>1.1986070214189799</v>
      </c>
      <c r="F21" s="29">
        <f>0.00110231131*SummaryReportBody!H20</f>
        <v>1.0837373644265</v>
      </c>
      <c r="G21" s="29">
        <f>0.00110231131*D21*SummaryReportBody!D20</f>
        <v>10.787463192770819</v>
      </c>
      <c r="H21" s="29">
        <f>0.00110231131*D21*SummaryReportBody!H20</f>
        <v>9.7536362798384992</v>
      </c>
    </row>
    <row r="22" spans="1:8" x14ac:dyDescent="0.3">
      <c r="A22" s="28">
        <f>SummaryReportBody!A21</f>
        <v>2034</v>
      </c>
      <c r="B22" s="28">
        <f>results!B23</f>
        <v>10</v>
      </c>
      <c r="C22" s="28">
        <f>results!C23</f>
        <v>5</v>
      </c>
      <c r="D22" s="28">
        <f>results!D23</f>
        <v>22</v>
      </c>
      <c r="E22" s="29">
        <f>0.00110231131*SummaryReportBody!D21</f>
        <v>1.51147934747021</v>
      </c>
      <c r="F22" s="29">
        <f>0.00110231131*SummaryReportBody!H21</f>
        <v>1.2616934000015898</v>
      </c>
      <c r="G22" s="29">
        <f>0.00110231131*D22*SummaryReportBody!D21</f>
        <v>33.252545644344622</v>
      </c>
      <c r="H22" s="29">
        <f>0.00110231131*D22*SummaryReportBody!H21</f>
        <v>27.757254800034978</v>
      </c>
    </row>
    <row r="23" spans="1:8" x14ac:dyDescent="0.3">
      <c r="A23" s="28">
        <f>SummaryReportBody!A22</f>
        <v>2034</v>
      </c>
      <c r="B23" s="28">
        <f>results!B24</f>
        <v>11</v>
      </c>
      <c r="C23" s="28">
        <f>results!C24</f>
        <v>2</v>
      </c>
      <c r="D23" s="28">
        <f>results!D24</f>
        <v>8</v>
      </c>
      <c r="E23" s="29">
        <f>0.00110231131*SummaryReportBody!D22</f>
        <v>1.2029291840654899</v>
      </c>
      <c r="F23" s="29">
        <f>0.00110231131*SummaryReportBody!H22</f>
        <v>1.0653684487566599</v>
      </c>
      <c r="G23" s="29">
        <f>0.00110231131*D23*SummaryReportBody!D22</f>
        <v>9.623433472523919</v>
      </c>
      <c r="H23" s="29">
        <f>0.00110231131*D23*SummaryReportBody!H22</f>
        <v>8.5229475900532794</v>
      </c>
    </row>
    <row r="24" spans="1:8" x14ac:dyDescent="0.3">
      <c r="A24" s="28">
        <f>SummaryReportBody!A23</f>
        <v>2034</v>
      </c>
      <c r="B24" s="28">
        <f>results!B25</f>
        <v>11</v>
      </c>
      <c r="C24" s="28">
        <f>results!C25</f>
        <v>5</v>
      </c>
      <c r="D24" s="28">
        <f>results!D25</f>
        <v>22</v>
      </c>
      <c r="E24" s="29">
        <f>0.00110231131*SummaryReportBody!D23</f>
        <v>1.54562013336353</v>
      </c>
      <c r="F24" s="29">
        <f>0.00110231131*SummaryReportBody!H23</f>
        <v>1.2508257127963001</v>
      </c>
      <c r="G24" s="29">
        <f>0.00110231131*D24*SummaryReportBody!D23</f>
        <v>34.003642933997661</v>
      </c>
      <c r="H24" s="29">
        <f>0.00110231131*D24*SummaryReportBody!H23</f>
        <v>27.5181656815186</v>
      </c>
    </row>
    <row r="25" spans="1:8" x14ac:dyDescent="0.3">
      <c r="A25" s="28">
        <f>SummaryReportBody!A24</f>
        <v>2034</v>
      </c>
      <c r="B25" s="28">
        <f>results!B26</f>
        <v>12</v>
      </c>
      <c r="C25" s="28">
        <f>results!C26</f>
        <v>2</v>
      </c>
      <c r="D25" s="28">
        <f>results!D26</f>
        <v>10</v>
      </c>
      <c r="E25" s="29">
        <f>0.00110231131*SummaryReportBody!D24</f>
        <v>1.27835152851831</v>
      </c>
      <c r="F25" s="29">
        <f>0.00110231131*SummaryReportBody!H24</f>
        <v>1.1253286724641098</v>
      </c>
      <c r="G25" s="29">
        <f>0.00110231131*D25*SummaryReportBody!D24</f>
        <v>12.7835152851831</v>
      </c>
      <c r="H25" s="29">
        <f>0.00110231131*D25*SummaryReportBody!H24</f>
        <v>11.253286724641098</v>
      </c>
    </row>
    <row r="26" spans="1:8" x14ac:dyDescent="0.3">
      <c r="A26" s="28">
        <f>SummaryReportBody!A25</f>
        <v>2034</v>
      </c>
      <c r="B26" s="28">
        <f>results!B27</f>
        <v>12</v>
      </c>
      <c r="C26" s="28">
        <f>results!C27</f>
        <v>5</v>
      </c>
      <c r="D26" s="28">
        <f>results!D27</f>
        <v>21</v>
      </c>
      <c r="E26" s="29">
        <f>0.00110231131*SummaryReportBody!D25</f>
        <v>1.67065640756814</v>
      </c>
      <c r="F26" s="29">
        <f>0.00110231131*SummaryReportBody!H25</f>
        <v>1.32677937130054</v>
      </c>
      <c r="G26" s="29">
        <f>0.00110231131*D26*SummaryReportBody!D25</f>
        <v>35.083784558930944</v>
      </c>
      <c r="H26" s="29">
        <f>0.00110231131*D26*SummaryReportBody!H25</f>
        <v>27.862366797311342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2C79A-CC81-439E-8B81-516536A6E658}">
  <dimension ref="A1:Y35"/>
  <sheetViews>
    <sheetView tabSelected="1" workbookViewId="0">
      <selection activeCell="E3" sqref="E3:F3"/>
    </sheetView>
  </sheetViews>
  <sheetFormatPr defaultRowHeight="14.4" x14ac:dyDescent="0.3"/>
  <cols>
    <col min="1" max="1" width="5.6640625" style="26" customWidth="1"/>
    <col min="2" max="2" width="4.109375" style="26" customWidth="1"/>
    <col min="3" max="3" width="5.109375" style="26" customWidth="1"/>
    <col min="4" max="4" width="5.44140625" style="64" customWidth="1"/>
    <col min="5" max="5" width="9" style="26" bestFit="1" customWidth="1"/>
    <col min="6" max="6" width="8.88671875" style="26"/>
    <col min="7" max="7" width="9" style="26" bestFit="1" customWidth="1"/>
    <col min="8" max="8" width="10.33203125" style="26" customWidth="1"/>
    <col min="9" max="14" width="8.88671875" style="26"/>
    <col min="15" max="15" width="8.88671875" style="32"/>
    <col min="16" max="19" width="8.88671875" style="26"/>
    <col min="20" max="20" width="8.88671875" style="32"/>
    <col min="21" max="21" width="8.88671875" style="26"/>
    <col min="22" max="22" width="8.88671875" style="33"/>
    <col min="23" max="23" width="8.88671875" style="32"/>
    <col min="24" max="16384" width="8.88671875" style="26"/>
  </cols>
  <sheetData>
    <row r="1" spans="1:25" x14ac:dyDescent="0.3">
      <c r="A1" s="1" t="s">
        <v>58</v>
      </c>
      <c r="B1" s="24"/>
      <c r="C1" s="1"/>
      <c r="D1" s="38"/>
      <c r="E1" s="1"/>
      <c r="F1" s="1"/>
      <c r="I1" s="1"/>
      <c r="T1" s="32">
        <v>2034</v>
      </c>
      <c r="W1" s="32">
        <v>2045</v>
      </c>
    </row>
    <row r="2" spans="1:25" ht="66.599999999999994" customHeight="1" x14ac:dyDescent="0.3">
      <c r="A2" s="66" t="s">
        <v>0</v>
      </c>
      <c r="B2" s="66" t="s">
        <v>1</v>
      </c>
      <c r="C2" s="66" t="s">
        <v>25</v>
      </c>
      <c r="D2" s="68" t="s">
        <v>59</v>
      </c>
      <c r="E2" s="46" t="s">
        <v>71</v>
      </c>
      <c r="F2" s="46" t="s">
        <v>3</v>
      </c>
      <c r="G2" s="46" t="s">
        <v>64</v>
      </c>
      <c r="H2" s="46" t="s">
        <v>65</v>
      </c>
      <c r="I2" s="47"/>
      <c r="J2" s="26">
        <v>2008</v>
      </c>
      <c r="K2" s="26">
        <v>2010</v>
      </c>
      <c r="L2" s="26">
        <v>2012</v>
      </c>
      <c r="M2" s="26">
        <v>2014</v>
      </c>
      <c r="N2" s="26">
        <v>2015</v>
      </c>
      <c r="O2" s="32">
        <v>2017</v>
      </c>
      <c r="P2" s="26">
        <v>2018</v>
      </c>
      <c r="Q2" s="26">
        <v>2021</v>
      </c>
      <c r="R2" s="26">
        <v>2024</v>
      </c>
      <c r="S2" s="26">
        <v>2030</v>
      </c>
      <c r="T2" s="32">
        <v>2034</v>
      </c>
      <c r="U2" s="26">
        <v>2035</v>
      </c>
      <c r="V2" s="33">
        <v>2040</v>
      </c>
      <c r="W2" s="32">
        <v>2045</v>
      </c>
      <c r="X2" s="26" t="s">
        <v>23</v>
      </c>
      <c r="Y2" s="26" t="s">
        <v>22</v>
      </c>
    </row>
    <row r="3" spans="1:25" ht="55.8" customHeight="1" x14ac:dyDescent="0.3">
      <c r="A3" s="67"/>
      <c r="B3" s="67"/>
      <c r="C3" s="67"/>
      <c r="D3" s="67"/>
      <c r="E3" s="69" t="s">
        <v>72</v>
      </c>
      <c r="F3" s="70"/>
      <c r="G3" s="65" t="s">
        <v>68</v>
      </c>
      <c r="H3" s="65"/>
      <c r="I3" s="47"/>
    </row>
    <row r="4" spans="1:25" x14ac:dyDescent="0.3">
      <c r="A4" s="41">
        <f>SummaryReportBody!A2</f>
        <v>2034</v>
      </c>
      <c r="B4" s="42">
        <v>1</v>
      </c>
      <c r="C4" s="41">
        <v>2</v>
      </c>
      <c r="D4" s="48">
        <f t="shared" ref="D4:D27" si="0">Y4</f>
        <v>9</v>
      </c>
      <c r="E4" s="49">
        <f>G4/D4</f>
        <v>5.9967939886619998E-2</v>
      </c>
      <c r="F4" s="49">
        <f>H4/D4</f>
        <v>1.1381694969142999</v>
      </c>
      <c r="G4" s="37">
        <f>results!K4</f>
        <v>0.53971145897957995</v>
      </c>
      <c r="H4" s="37">
        <f>results!L4</f>
        <v>10.243525472228699</v>
      </c>
      <c r="I4" s="50"/>
      <c r="J4" s="3">
        <v>8</v>
      </c>
      <c r="K4" s="3">
        <v>10</v>
      </c>
      <c r="L4" s="26">
        <v>9</v>
      </c>
      <c r="M4" s="26">
        <v>8</v>
      </c>
      <c r="N4" s="26">
        <v>9</v>
      </c>
      <c r="O4" s="32">
        <v>9</v>
      </c>
      <c r="P4" s="26">
        <v>8</v>
      </c>
      <c r="Q4" s="26">
        <v>10</v>
      </c>
      <c r="R4" s="26">
        <v>8</v>
      </c>
      <c r="S4" s="26">
        <v>8</v>
      </c>
      <c r="T4" s="32">
        <v>9</v>
      </c>
      <c r="U4" s="1">
        <v>8</v>
      </c>
      <c r="V4" s="33">
        <v>9</v>
      </c>
      <c r="W4" s="32">
        <v>9</v>
      </c>
      <c r="X4" s="26">
        <f t="shared" ref="X4:X27" si="1">IF(A4=2008,J4,IF(A4=2012,L4,IF(A4=2015,N4,IF(A4=2017,O4,IF(A4=2018,P4,IF(A4=2010,K4,IF(A4=2014,M4,IF(A4=2040,V4,30))))))))</f>
        <v>30</v>
      </c>
      <c r="Y4" s="26">
        <f t="shared" ref="Y4:Y27" si="2">IF(X4&lt;30,X4,IF(A4=2021,Q4,IF(A4=2024,R4,IF(A4=2030,S4,IF(A4=2034,T4,IF(A4=2035,U4,IF(A4=2045,W4,"wrong")))))))</f>
        <v>9</v>
      </c>
    </row>
    <row r="5" spans="1:25" x14ac:dyDescent="0.3">
      <c r="A5" s="41">
        <f>SummaryReportBody!A3</f>
        <v>2034</v>
      </c>
      <c r="B5" s="42">
        <v>1</v>
      </c>
      <c r="C5" s="41">
        <v>5</v>
      </c>
      <c r="D5" s="48">
        <f t="shared" si="0"/>
        <v>22</v>
      </c>
      <c r="E5" s="49">
        <f t="shared" ref="E5:E27" si="3">G5/D5</f>
        <v>9.7906188242889991E-2</v>
      </c>
      <c r="F5" s="49">
        <f t="shared" ref="F5:F27" si="4">H5/D5</f>
        <v>1.49242589647686</v>
      </c>
      <c r="G5" s="37">
        <f>results!K5</f>
        <v>2.1539361413435798</v>
      </c>
      <c r="H5" s="37">
        <f>results!L5</f>
        <v>32.833369722490922</v>
      </c>
      <c r="I5" s="50"/>
      <c r="J5" s="3">
        <v>23</v>
      </c>
      <c r="K5" s="3">
        <v>21</v>
      </c>
      <c r="L5" s="26">
        <v>22</v>
      </c>
      <c r="M5" s="26">
        <v>23</v>
      </c>
      <c r="N5" s="26">
        <v>22</v>
      </c>
      <c r="O5" s="32">
        <v>22</v>
      </c>
      <c r="P5" s="26">
        <v>23</v>
      </c>
      <c r="Q5" s="26">
        <v>21</v>
      </c>
      <c r="R5" s="26">
        <v>23</v>
      </c>
      <c r="S5" s="26">
        <v>23</v>
      </c>
      <c r="T5" s="32">
        <v>22</v>
      </c>
      <c r="U5" s="1">
        <v>23</v>
      </c>
      <c r="V5" s="33">
        <v>22</v>
      </c>
      <c r="W5" s="32">
        <v>22</v>
      </c>
      <c r="X5" s="26">
        <f t="shared" si="1"/>
        <v>30</v>
      </c>
      <c r="Y5" s="26">
        <f t="shared" si="2"/>
        <v>22</v>
      </c>
    </row>
    <row r="6" spans="1:25" x14ac:dyDescent="0.3">
      <c r="A6" s="41">
        <f>SummaryReportBody!A4</f>
        <v>2034</v>
      </c>
      <c r="B6" s="42">
        <v>2</v>
      </c>
      <c r="C6" s="41">
        <v>2</v>
      </c>
      <c r="D6" s="48">
        <f t="shared" si="0"/>
        <v>8</v>
      </c>
      <c r="E6" s="49">
        <f t="shared" si="3"/>
        <v>5.7268379488429999E-2</v>
      </c>
      <c r="F6" s="49">
        <f t="shared" si="4"/>
        <v>1.06426613744666</v>
      </c>
      <c r="G6" s="37">
        <f>results!K6</f>
        <v>0.45814703590743999</v>
      </c>
      <c r="H6" s="37">
        <f>results!L6</f>
        <v>8.5141290995732799</v>
      </c>
      <c r="I6" s="50"/>
      <c r="J6" s="3">
        <v>8</v>
      </c>
      <c r="K6" s="3">
        <v>8</v>
      </c>
      <c r="L6" s="26">
        <v>8</v>
      </c>
      <c r="M6" s="26">
        <v>8</v>
      </c>
      <c r="N6" s="26">
        <v>8</v>
      </c>
      <c r="O6" s="32">
        <v>8</v>
      </c>
      <c r="P6" s="26">
        <v>8</v>
      </c>
      <c r="Q6" s="26">
        <v>8</v>
      </c>
      <c r="R6" s="26">
        <v>8</v>
      </c>
      <c r="S6" s="26">
        <v>8</v>
      </c>
      <c r="T6" s="32">
        <v>8</v>
      </c>
      <c r="U6" s="1">
        <v>8</v>
      </c>
      <c r="V6" s="33">
        <v>8</v>
      </c>
      <c r="W6" s="32">
        <v>8</v>
      </c>
      <c r="X6" s="26">
        <f t="shared" si="1"/>
        <v>30</v>
      </c>
      <c r="Y6" s="26">
        <f t="shared" si="2"/>
        <v>8</v>
      </c>
    </row>
    <row r="7" spans="1:25" x14ac:dyDescent="0.3">
      <c r="A7" s="41">
        <f>SummaryReportBody!A5</f>
        <v>2034</v>
      </c>
      <c r="B7" s="42">
        <v>2</v>
      </c>
      <c r="C7" s="41">
        <v>5</v>
      </c>
      <c r="D7" s="48">
        <f t="shared" si="0"/>
        <v>20</v>
      </c>
      <c r="E7" s="49">
        <f t="shared" si="3"/>
        <v>9.6584516982199997E-2</v>
      </c>
      <c r="F7" s="49">
        <f t="shared" si="4"/>
        <v>1.4567936833811099</v>
      </c>
      <c r="G7" s="37">
        <f>results!K7</f>
        <v>1.9316903396439999</v>
      </c>
      <c r="H7" s="37">
        <f>results!L7</f>
        <v>29.135873667622199</v>
      </c>
      <c r="I7" s="50"/>
      <c r="J7" s="3">
        <v>21</v>
      </c>
      <c r="K7" s="3">
        <v>20</v>
      </c>
      <c r="L7" s="26">
        <v>21</v>
      </c>
      <c r="M7" s="26">
        <v>20</v>
      </c>
      <c r="N7" s="26">
        <v>20</v>
      </c>
      <c r="O7" s="32">
        <v>20</v>
      </c>
      <c r="P7" s="26">
        <v>20</v>
      </c>
      <c r="Q7" s="26">
        <v>20</v>
      </c>
      <c r="R7" s="26">
        <v>21</v>
      </c>
      <c r="S7" s="26">
        <v>20</v>
      </c>
      <c r="T7" s="32">
        <v>20</v>
      </c>
      <c r="U7" s="1">
        <v>20</v>
      </c>
      <c r="V7" s="33">
        <v>21</v>
      </c>
      <c r="W7" s="32">
        <v>20</v>
      </c>
      <c r="X7" s="26">
        <f t="shared" si="1"/>
        <v>30</v>
      </c>
      <c r="Y7" s="26">
        <f t="shared" si="2"/>
        <v>20</v>
      </c>
    </row>
    <row r="8" spans="1:25" x14ac:dyDescent="0.3">
      <c r="A8" s="41">
        <f>SummaryReportBody!A6</f>
        <v>2034</v>
      </c>
      <c r="B8" s="42">
        <v>3</v>
      </c>
      <c r="C8" s="41">
        <v>2</v>
      </c>
      <c r="D8" s="48">
        <f t="shared" si="0"/>
        <v>8</v>
      </c>
      <c r="E8" s="49">
        <f t="shared" si="3"/>
        <v>6.6380084776889989E-2</v>
      </c>
      <c r="F8" s="49">
        <f t="shared" si="4"/>
        <v>1.2281566807061499</v>
      </c>
      <c r="G8" s="37">
        <f>results!K8</f>
        <v>0.53104067821511991</v>
      </c>
      <c r="H8" s="37">
        <f>results!L8</f>
        <v>9.8252534456491993</v>
      </c>
      <c r="I8" s="50"/>
      <c r="J8" s="3">
        <v>10</v>
      </c>
      <c r="K8" s="3">
        <v>8</v>
      </c>
      <c r="L8" s="26">
        <v>9</v>
      </c>
      <c r="M8" s="26">
        <v>10</v>
      </c>
      <c r="N8" s="26">
        <v>9</v>
      </c>
      <c r="O8" s="32">
        <v>8</v>
      </c>
      <c r="P8" s="26">
        <v>9</v>
      </c>
      <c r="Q8" s="26">
        <v>8</v>
      </c>
      <c r="R8" s="26">
        <v>10</v>
      </c>
      <c r="S8" s="26">
        <v>10</v>
      </c>
      <c r="T8" s="32">
        <v>8</v>
      </c>
      <c r="U8" s="1">
        <v>9</v>
      </c>
      <c r="V8" s="33">
        <v>9</v>
      </c>
      <c r="W8" s="32">
        <v>8</v>
      </c>
      <c r="X8" s="26">
        <f t="shared" si="1"/>
        <v>30</v>
      </c>
      <c r="Y8" s="26">
        <f t="shared" si="2"/>
        <v>8</v>
      </c>
    </row>
    <row r="9" spans="1:25" x14ac:dyDescent="0.3">
      <c r="A9" s="41">
        <f>SummaryReportBody!A7</f>
        <v>2034</v>
      </c>
      <c r="B9" s="42">
        <v>3</v>
      </c>
      <c r="C9" s="41">
        <v>5</v>
      </c>
      <c r="D9" s="48">
        <f t="shared" si="0"/>
        <v>23</v>
      </c>
      <c r="E9" s="49">
        <f t="shared" si="3"/>
        <v>0.10493452515544999</v>
      </c>
      <c r="F9" s="49">
        <f t="shared" si="4"/>
        <v>1.5579296437622998</v>
      </c>
      <c r="G9" s="37">
        <f>results!K9</f>
        <v>2.4134940785753498</v>
      </c>
      <c r="H9" s="37">
        <f>results!L9</f>
        <v>35.832381806532894</v>
      </c>
      <c r="I9" s="50"/>
      <c r="J9" s="3">
        <v>21</v>
      </c>
      <c r="K9" s="3">
        <v>23</v>
      </c>
      <c r="L9" s="26">
        <v>22</v>
      </c>
      <c r="M9" s="26">
        <v>21</v>
      </c>
      <c r="N9" s="26">
        <v>22</v>
      </c>
      <c r="O9" s="32">
        <v>23</v>
      </c>
      <c r="P9" s="26">
        <v>22</v>
      </c>
      <c r="Q9" s="26">
        <v>23</v>
      </c>
      <c r="R9" s="26">
        <v>21</v>
      </c>
      <c r="S9" s="26">
        <v>21</v>
      </c>
      <c r="T9" s="32">
        <v>23</v>
      </c>
      <c r="U9" s="1">
        <v>22</v>
      </c>
      <c r="V9" s="33">
        <v>22</v>
      </c>
      <c r="W9" s="32">
        <v>23</v>
      </c>
      <c r="X9" s="26">
        <f t="shared" si="1"/>
        <v>30</v>
      </c>
      <c r="Y9" s="26">
        <f t="shared" si="2"/>
        <v>23</v>
      </c>
    </row>
    <row r="10" spans="1:25" x14ac:dyDescent="0.3">
      <c r="A10" s="41">
        <f>SummaryReportBody!A8</f>
        <v>2034</v>
      </c>
      <c r="B10" s="42">
        <v>4</v>
      </c>
      <c r="C10" s="41">
        <v>2</v>
      </c>
      <c r="D10" s="48">
        <f t="shared" si="0"/>
        <v>10</v>
      </c>
      <c r="E10" s="49">
        <f t="shared" si="3"/>
        <v>6.9299005125770002E-2</v>
      </c>
      <c r="F10" s="49">
        <f t="shared" si="4"/>
        <v>1.1893718572637999</v>
      </c>
      <c r="G10" s="37">
        <f>results!K10</f>
        <v>0.69299005125770008</v>
      </c>
      <c r="H10" s="37">
        <f>results!L10</f>
        <v>11.893718572637999</v>
      </c>
      <c r="I10" s="50"/>
      <c r="J10" s="3">
        <v>8</v>
      </c>
      <c r="K10" s="3">
        <v>8</v>
      </c>
      <c r="L10" s="26">
        <v>9</v>
      </c>
      <c r="M10" s="26">
        <v>8</v>
      </c>
      <c r="N10" s="26">
        <v>8</v>
      </c>
      <c r="O10" s="32">
        <v>10</v>
      </c>
      <c r="P10" s="26">
        <v>9</v>
      </c>
      <c r="Q10" s="26">
        <v>8</v>
      </c>
      <c r="R10" s="26">
        <v>8</v>
      </c>
      <c r="S10" s="26">
        <v>8</v>
      </c>
      <c r="T10" s="32">
        <v>10</v>
      </c>
      <c r="U10" s="1">
        <v>9</v>
      </c>
      <c r="V10" s="33">
        <v>9</v>
      </c>
      <c r="W10" s="32">
        <v>10</v>
      </c>
      <c r="X10" s="26">
        <f t="shared" si="1"/>
        <v>30</v>
      </c>
      <c r="Y10" s="26">
        <f t="shared" si="2"/>
        <v>10</v>
      </c>
    </row>
    <row r="11" spans="1:25" x14ac:dyDescent="0.3">
      <c r="A11" s="41">
        <f>SummaryReportBody!A9</f>
        <v>2034</v>
      </c>
      <c r="B11" s="42">
        <v>4</v>
      </c>
      <c r="C11" s="41">
        <v>5</v>
      </c>
      <c r="D11" s="48">
        <f t="shared" si="0"/>
        <v>20</v>
      </c>
      <c r="E11" s="49">
        <f t="shared" si="3"/>
        <v>0.10631131198163998</v>
      </c>
      <c r="F11" s="49">
        <f t="shared" si="4"/>
        <v>1.4819219720038699</v>
      </c>
      <c r="G11" s="37">
        <f>results!K11</f>
        <v>2.1262262396327998</v>
      </c>
      <c r="H11" s="37">
        <f>results!L11</f>
        <v>29.638439440077399</v>
      </c>
      <c r="I11" s="50"/>
      <c r="J11" s="3">
        <v>22</v>
      </c>
      <c r="K11" s="3">
        <v>22</v>
      </c>
      <c r="L11" s="26">
        <v>21</v>
      </c>
      <c r="M11" s="26">
        <v>22</v>
      </c>
      <c r="N11" s="26">
        <v>22</v>
      </c>
      <c r="O11" s="32">
        <v>20</v>
      </c>
      <c r="P11" s="26">
        <v>21</v>
      </c>
      <c r="Q11" s="26">
        <v>22</v>
      </c>
      <c r="R11" s="26">
        <v>22</v>
      </c>
      <c r="S11" s="26">
        <v>22</v>
      </c>
      <c r="T11" s="32">
        <v>20</v>
      </c>
      <c r="U11" s="1">
        <v>21</v>
      </c>
      <c r="V11" s="33">
        <v>21</v>
      </c>
      <c r="W11" s="32">
        <v>20</v>
      </c>
      <c r="X11" s="26">
        <f t="shared" si="1"/>
        <v>30</v>
      </c>
      <c r="Y11" s="26">
        <f t="shared" si="2"/>
        <v>20</v>
      </c>
    </row>
    <row r="12" spans="1:25" x14ac:dyDescent="0.3">
      <c r="A12" s="41">
        <f>SummaryReportBody!A10</f>
        <v>2034</v>
      </c>
      <c r="B12" s="42">
        <v>5</v>
      </c>
      <c r="C12" s="41">
        <v>2</v>
      </c>
      <c r="D12" s="48">
        <f t="shared" si="0"/>
        <v>8</v>
      </c>
      <c r="E12" s="49">
        <f t="shared" si="3"/>
        <v>7.4138151776670005E-2</v>
      </c>
      <c r="F12" s="49">
        <f t="shared" si="4"/>
        <v>1.1736506933605801</v>
      </c>
      <c r="G12" s="37">
        <f>results!K12</f>
        <v>0.59310521421336004</v>
      </c>
      <c r="H12" s="37">
        <f>results!L12</f>
        <v>9.3892055468846412</v>
      </c>
      <c r="I12" s="50"/>
      <c r="J12" s="3">
        <v>9</v>
      </c>
      <c r="K12" s="3">
        <v>10</v>
      </c>
      <c r="L12" s="26">
        <v>9</v>
      </c>
      <c r="M12" s="26">
        <v>9</v>
      </c>
      <c r="N12" s="26">
        <v>10</v>
      </c>
      <c r="O12" s="32">
        <v>8</v>
      </c>
      <c r="P12" s="26">
        <v>8</v>
      </c>
      <c r="Q12" s="26">
        <v>10</v>
      </c>
      <c r="R12" s="26">
        <v>8</v>
      </c>
      <c r="S12" s="26">
        <v>8</v>
      </c>
      <c r="T12" s="32">
        <v>8</v>
      </c>
      <c r="U12" s="1">
        <v>8</v>
      </c>
      <c r="V12" s="33">
        <v>8</v>
      </c>
      <c r="W12" s="32">
        <v>8</v>
      </c>
      <c r="X12" s="26">
        <f t="shared" si="1"/>
        <v>30</v>
      </c>
      <c r="Y12" s="26">
        <f t="shared" si="2"/>
        <v>8</v>
      </c>
    </row>
    <row r="13" spans="1:25" x14ac:dyDescent="0.3">
      <c r="A13" s="41">
        <f>SummaryReportBody!A11</f>
        <v>2034</v>
      </c>
      <c r="B13" s="42">
        <v>5</v>
      </c>
      <c r="C13" s="41">
        <v>5</v>
      </c>
      <c r="D13" s="48">
        <f t="shared" si="0"/>
        <v>23</v>
      </c>
      <c r="E13" s="49">
        <f t="shared" si="3"/>
        <v>0.11370671856042999</v>
      </c>
      <c r="F13" s="49">
        <f t="shared" si="4"/>
        <v>1.47591657998699</v>
      </c>
      <c r="G13" s="37">
        <f>results!K13</f>
        <v>2.6152545268898897</v>
      </c>
      <c r="H13" s="37">
        <f>results!L13</f>
        <v>33.946081339700768</v>
      </c>
      <c r="I13" s="50"/>
      <c r="J13" s="3">
        <v>22</v>
      </c>
      <c r="K13" s="3">
        <v>21</v>
      </c>
      <c r="L13" s="26">
        <v>22</v>
      </c>
      <c r="M13" s="26">
        <v>22</v>
      </c>
      <c r="N13" s="26">
        <v>21</v>
      </c>
      <c r="O13" s="32">
        <v>23</v>
      </c>
      <c r="P13" s="26">
        <v>23</v>
      </c>
      <c r="Q13" s="26">
        <v>21</v>
      </c>
      <c r="R13" s="26">
        <v>23</v>
      </c>
      <c r="S13" s="26">
        <v>23</v>
      </c>
      <c r="T13" s="32">
        <v>23</v>
      </c>
      <c r="U13" s="1">
        <v>23</v>
      </c>
      <c r="V13" s="33">
        <v>23</v>
      </c>
      <c r="W13" s="32">
        <v>23</v>
      </c>
      <c r="X13" s="26">
        <f t="shared" si="1"/>
        <v>30</v>
      </c>
      <c r="Y13" s="26">
        <f t="shared" si="2"/>
        <v>23</v>
      </c>
    </row>
    <row r="14" spans="1:25" x14ac:dyDescent="0.3">
      <c r="A14" s="41">
        <f>SummaryReportBody!A12</f>
        <v>2034</v>
      </c>
      <c r="B14" s="42">
        <v>6</v>
      </c>
      <c r="C14" s="41">
        <v>2</v>
      </c>
      <c r="D14" s="48">
        <f t="shared" si="0"/>
        <v>8</v>
      </c>
      <c r="E14" s="49">
        <f t="shared" si="3"/>
        <v>7.5159994361040011E-2</v>
      </c>
      <c r="F14" s="49">
        <f t="shared" si="4"/>
        <v>1.11871480460411</v>
      </c>
      <c r="G14" s="37">
        <f>results!K14</f>
        <v>0.60127995488832009</v>
      </c>
      <c r="H14" s="37">
        <f>results!L14</f>
        <v>8.9497184368328799</v>
      </c>
      <c r="I14" s="50"/>
      <c r="J14" s="3">
        <v>9</v>
      </c>
      <c r="K14" s="3">
        <v>8</v>
      </c>
      <c r="L14" s="26">
        <v>9</v>
      </c>
      <c r="M14" s="26">
        <v>9</v>
      </c>
      <c r="N14" s="26">
        <v>8</v>
      </c>
      <c r="O14" s="32">
        <v>8</v>
      </c>
      <c r="P14" s="26">
        <v>9</v>
      </c>
      <c r="Q14" s="26">
        <v>8</v>
      </c>
      <c r="R14" s="26">
        <v>10</v>
      </c>
      <c r="S14" s="26">
        <v>10</v>
      </c>
      <c r="T14" s="32">
        <v>8</v>
      </c>
      <c r="U14" s="1">
        <v>9</v>
      </c>
      <c r="V14" s="33">
        <v>9</v>
      </c>
      <c r="W14" s="32">
        <v>8</v>
      </c>
      <c r="X14" s="26">
        <f t="shared" si="1"/>
        <v>30</v>
      </c>
      <c r="Y14" s="26">
        <f t="shared" si="2"/>
        <v>8</v>
      </c>
    </row>
    <row r="15" spans="1:25" x14ac:dyDescent="0.3">
      <c r="A15" s="41">
        <f>SummaryReportBody!A13</f>
        <v>2034</v>
      </c>
      <c r="B15" s="42">
        <v>6</v>
      </c>
      <c r="C15" s="41">
        <v>5</v>
      </c>
      <c r="D15" s="48">
        <f t="shared" si="0"/>
        <v>22</v>
      </c>
      <c r="E15" s="49">
        <f t="shared" si="3"/>
        <v>0.11371884398483999</v>
      </c>
      <c r="F15" s="49">
        <f t="shared" si="4"/>
        <v>1.38282859448011</v>
      </c>
      <c r="G15" s="37">
        <f>results!K15</f>
        <v>2.5018145676664796</v>
      </c>
      <c r="H15" s="37">
        <f>results!L15</f>
        <v>30.42222907856242</v>
      </c>
      <c r="I15" s="50"/>
      <c r="J15" s="3">
        <v>21</v>
      </c>
      <c r="K15" s="3">
        <v>22</v>
      </c>
      <c r="L15" s="26">
        <v>21</v>
      </c>
      <c r="M15" s="26">
        <v>22</v>
      </c>
      <c r="N15" s="26">
        <v>22</v>
      </c>
      <c r="O15" s="32">
        <v>22</v>
      </c>
      <c r="P15" s="26">
        <v>21</v>
      </c>
      <c r="Q15" s="26">
        <v>22</v>
      </c>
      <c r="R15" s="26">
        <v>20</v>
      </c>
      <c r="S15" s="26">
        <v>20</v>
      </c>
      <c r="T15" s="32">
        <v>22</v>
      </c>
      <c r="U15" s="1">
        <v>21</v>
      </c>
      <c r="V15" s="33">
        <v>21</v>
      </c>
      <c r="W15" s="32">
        <v>22</v>
      </c>
      <c r="X15" s="26">
        <f t="shared" si="1"/>
        <v>30</v>
      </c>
      <c r="Y15" s="26">
        <f t="shared" si="2"/>
        <v>22</v>
      </c>
    </row>
    <row r="16" spans="1:25" x14ac:dyDescent="0.3">
      <c r="A16" s="41">
        <f>SummaryReportBody!A14</f>
        <v>2034</v>
      </c>
      <c r="B16" s="42">
        <v>7</v>
      </c>
      <c r="C16" s="41">
        <v>2</v>
      </c>
      <c r="D16" s="48">
        <f t="shared" si="0"/>
        <v>10</v>
      </c>
      <c r="E16" s="49">
        <f t="shared" si="3"/>
        <v>7.4415934226789993E-2</v>
      </c>
      <c r="F16" s="49">
        <f t="shared" si="4"/>
        <v>1.09164975500968</v>
      </c>
      <c r="G16" s="37">
        <f>results!K16</f>
        <v>0.74415934226789993</v>
      </c>
      <c r="H16" s="37">
        <f>results!L16</f>
        <v>10.9164975500968</v>
      </c>
      <c r="I16" s="50"/>
      <c r="J16" s="3">
        <v>8</v>
      </c>
      <c r="K16" s="3">
        <v>9</v>
      </c>
      <c r="L16" s="26">
        <v>9</v>
      </c>
      <c r="M16" s="26">
        <v>8</v>
      </c>
      <c r="N16" s="26">
        <v>8</v>
      </c>
      <c r="O16" s="32">
        <v>10</v>
      </c>
      <c r="P16" s="26">
        <v>9</v>
      </c>
      <c r="Q16" s="26">
        <v>9</v>
      </c>
      <c r="R16" s="26">
        <v>8</v>
      </c>
      <c r="S16" s="26">
        <v>8</v>
      </c>
      <c r="T16" s="32">
        <v>10</v>
      </c>
      <c r="U16" s="1">
        <v>9</v>
      </c>
      <c r="V16" s="33">
        <v>9</v>
      </c>
      <c r="W16" s="32">
        <v>10</v>
      </c>
      <c r="X16" s="26">
        <f t="shared" si="1"/>
        <v>30</v>
      </c>
      <c r="Y16" s="26">
        <f t="shared" si="2"/>
        <v>10</v>
      </c>
    </row>
    <row r="17" spans="1:25" x14ac:dyDescent="0.3">
      <c r="A17" s="41">
        <f>SummaryReportBody!A15</f>
        <v>2034</v>
      </c>
      <c r="B17" s="42">
        <v>7</v>
      </c>
      <c r="C17" s="41">
        <v>5</v>
      </c>
      <c r="D17" s="48">
        <f t="shared" si="0"/>
        <v>21</v>
      </c>
      <c r="E17" s="49">
        <f t="shared" si="3"/>
        <v>0.11308391267027999</v>
      </c>
      <c r="F17" s="49">
        <f t="shared" si="4"/>
        <v>1.3488575645285299</v>
      </c>
      <c r="G17" s="37">
        <f>results!K17</f>
        <v>2.3747621660758798</v>
      </c>
      <c r="H17" s="37">
        <f>results!L17</f>
        <v>28.326008855099129</v>
      </c>
      <c r="I17" s="50"/>
      <c r="J17" s="3">
        <v>23</v>
      </c>
      <c r="K17" s="3">
        <v>22</v>
      </c>
      <c r="L17" s="26">
        <v>22</v>
      </c>
      <c r="M17" s="26">
        <v>23</v>
      </c>
      <c r="N17" s="26">
        <v>23</v>
      </c>
      <c r="O17" s="32">
        <v>21</v>
      </c>
      <c r="P17" s="26">
        <v>22</v>
      </c>
      <c r="Q17" s="26">
        <v>22</v>
      </c>
      <c r="R17" s="26">
        <v>23</v>
      </c>
      <c r="S17" s="26">
        <v>23</v>
      </c>
      <c r="T17" s="32">
        <v>21</v>
      </c>
      <c r="U17" s="1">
        <v>22</v>
      </c>
      <c r="V17" s="33">
        <v>22</v>
      </c>
      <c r="W17" s="32">
        <v>21</v>
      </c>
      <c r="X17" s="26">
        <f t="shared" si="1"/>
        <v>30</v>
      </c>
      <c r="Y17" s="26">
        <f t="shared" si="2"/>
        <v>21</v>
      </c>
    </row>
    <row r="18" spans="1:25" x14ac:dyDescent="0.3">
      <c r="A18" s="41">
        <f>SummaryReportBody!A16</f>
        <v>2034</v>
      </c>
      <c r="B18" s="42">
        <v>8</v>
      </c>
      <c r="C18" s="41">
        <v>2</v>
      </c>
      <c r="D18" s="48">
        <f t="shared" si="0"/>
        <v>8</v>
      </c>
      <c r="E18" s="49">
        <f t="shared" si="3"/>
        <v>7.3213312587580001E-2</v>
      </c>
      <c r="F18" s="49">
        <f t="shared" si="4"/>
        <v>1.07145651412179</v>
      </c>
      <c r="G18" s="37">
        <f>results!K18</f>
        <v>0.58570650070064001</v>
      </c>
      <c r="H18" s="37">
        <f>results!L18</f>
        <v>8.5716521129743199</v>
      </c>
      <c r="I18" s="50"/>
      <c r="J18" s="3">
        <v>10</v>
      </c>
      <c r="K18" s="3">
        <v>9</v>
      </c>
      <c r="L18" s="26">
        <v>8</v>
      </c>
      <c r="M18" s="26">
        <v>9</v>
      </c>
      <c r="N18" s="26">
        <v>10</v>
      </c>
      <c r="O18" s="32">
        <v>8</v>
      </c>
      <c r="P18" s="26">
        <v>8</v>
      </c>
      <c r="Q18" s="26">
        <v>9</v>
      </c>
      <c r="R18" s="26">
        <v>9</v>
      </c>
      <c r="S18" s="26">
        <v>9</v>
      </c>
      <c r="T18" s="32">
        <v>8</v>
      </c>
      <c r="U18" s="1">
        <v>8</v>
      </c>
      <c r="V18" s="33">
        <v>8</v>
      </c>
      <c r="W18" s="32">
        <v>8</v>
      </c>
      <c r="X18" s="26">
        <f t="shared" si="1"/>
        <v>30</v>
      </c>
      <c r="Y18" s="26">
        <f t="shared" si="2"/>
        <v>8</v>
      </c>
    </row>
    <row r="19" spans="1:25" x14ac:dyDescent="0.3">
      <c r="A19" s="41">
        <f>SummaryReportBody!A17</f>
        <v>2034</v>
      </c>
      <c r="B19" s="42">
        <v>8</v>
      </c>
      <c r="C19" s="41">
        <v>5</v>
      </c>
      <c r="D19" s="48">
        <f t="shared" si="0"/>
        <v>23</v>
      </c>
      <c r="E19" s="49">
        <f t="shared" si="3"/>
        <v>0.11287557583268999</v>
      </c>
      <c r="F19" s="49">
        <f t="shared" si="4"/>
        <v>1.34609737700829</v>
      </c>
      <c r="G19" s="37">
        <f>results!K19</f>
        <v>2.5961382441518697</v>
      </c>
      <c r="H19" s="37">
        <f>results!L19</f>
        <v>30.960239671190671</v>
      </c>
      <c r="I19" s="50"/>
      <c r="J19" s="3">
        <v>21</v>
      </c>
      <c r="K19" s="3">
        <v>22</v>
      </c>
      <c r="L19" s="26">
        <v>23</v>
      </c>
      <c r="M19" s="26">
        <v>21</v>
      </c>
      <c r="N19" s="26">
        <v>21</v>
      </c>
      <c r="O19" s="32">
        <v>23</v>
      </c>
      <c r="P19" s="26">
        <v>23</v>
      </c>
      <c r="Q19" s="26">
        <v>22</v>
      </c>
      <c r="R19" s="26">
        <v>22</v>
      </c>
      <c r="S19" s="26">
        <v>22</v>
      </c>
      <c r="T19" s="32">
        <v>23</v>
      </c>
      <c r="U19" s="1">
        <v>23</v>
      </c>
      <c r="V19" s="33">
        <v>23</v>
      </c>
      <c r="W19" s="32">
        <v>23</v>
      </c>
      <c r="X19" s="26">
        <f t="shared" si="1"/>
        <v>30</v>
      </c>
      <c r="Y19" s="26">
        <f t="shared" si="2"/>
        <v>23</v>
      </c>
    </row>
    <row r="20" spans="1:25" x14ac:dyDescent="0.3">
      <c r="A20" s="41">
        <f>SummaryReportBody!A18</f>
        <v>2034</v>
      </c>
      <c r="B20" s="42">
        <v>9</v>
      </c>
      <c r="C20" s="41">
        <v>2</v>
      </c>
      <c r="D20" s="48">
        <f t="shared" si="0"/>
        <v>9</v>
      </c>
      <c r="E20" s="49">
        <f t="shared" si="3"/>
        <v>6.9990154317140008E-2</v>
      </c>
      <c r="F20" s="49">
        <f t="shared" si="4"/>
        <v>1.09306181579779</v>
      </c>
      <c r="G20" s="37">
        <f>results!K20</f>
        <v>0.62991138885426001</v>
      </c>
      <c r="H20" s="37">
        <f>results!L20</f>
        <v>9.8375563421801111</v>
      </c>
      <c r="I20" s="50"/>
      <c r="J20" s="3">
        <v>8</v>
      </c>
      <c r="K20" s="3">
        <v>8</v>
      </c>
      <c r="L20" s="26">
        <v>10</v>
      </c>
      <c r="M20" s="26">
        <v>8</v>
      </c>
      <c r="N20" s="26">
        <v>8</v>
      </c>
      <c r="O20" s="32">
        <v>9</v>
      </c>
      <c r="P20" s="26">
        <v>10</v>
      </c>
      <c r="Q20" s="26">
        <v>8</v>
      </c>
      <c r="R20" s="26">
        <v>9</v>
      </c>
      <c r="S20" s="26">
        <v>9</v>
      </c>
      <c r="T20" s="32">
        <v>9</v>
      </c>
      <c r="U20" s="1">
        <v>10</v>
      </c>
      <c r="V20" s="33">
        <v>10</v>
      </c>
      <c r="W20" s="32">
        <v>9</v>
      </c>
      <c r="X20" s="26">
        <f t="shared" si="1"/>
        <v>30</v>
      </c>
      <c r="Y20" s="26">
        <f t="shared" si="2"/>
        <v>9</v>
      </c>
    </row>
    <row r="21" spans="1:25" x14ac:dyDescent="0.3">
      <c r="A21" s="41">
        <f>SummaryReportBody!A19</f>
        <v>2034</v>
      </c>
      <c r="B21" s="42">
        <v>9</v>
      </c>
      <c r="C21" s="41">
        <v>5</v>
      </c>
      <c r="D21" s="48">
        <f t="shared" si="0"/>
        <v>21</v>
      </c>
      <c r="E21" s="49">
        <f t="shared" si="3"/>
        <v>0.11181845928640002</v>
      </c>
      <c r="F21" s="49">
        <f t="shared" si="4"/>
        <v>1.41872536229026</v>
      </c>
      <c r="G21" s="37">
        <f>results!K21</f>
        <v>2.3481876450144004</v>
      </c>
      <c r="H21" s="37">
        <f>results!L21</f>
        <v>29.793232608095462</v>
      </c>
      <c r="I21" s="50"/>
      <c r="J21" s="3">
        <v>22</v>
      </c>
      <c r="K21" s="3">
        <v>22</v>
      </c>
      <c r="L21" s="26">
        <v>20</v>
      </c>
      <c r="M21" s="26">
        <v>22</v>
      </c>
      <c r="N21" s="26">
        <v>22</v>
      </c>
      <c r="O21" s="32">
        <v>21</v>
      </c>
      <c r="P21" s="26">
        <v>20</v>
      </c>
      <c r="Q21" s="26">
        <v>22</v>
      </c>
      <c r="R21" s="26">
        <v>21</v>
      </c>
      <c r="S21" s="26">
        <v>21</v>
      </c>
      <c r="T21" s="32">
        <v>21</v>
      </c>
      <c r="U21" s="1">
        <v>20</v>
      </c>
      <c r="V21" s="33">
        <v>20</v>
      </c>
      <c r="W21" s="32">
        <v>21</v>
      </c>
      <c r="X21" s="26">
        <f t="shared" si="1"/>
        <v>30</v>
      </c>
      <c r="Y21" s="26">
        <f t="shared" si="2"/>
        <v>21</v>
      </c>
    </row>
    <row r="22" spans="1:25" x14ac:dyDescent="0.3">
      <c r="A22" s="41">
        <f>SummaryReportBody!A20</f>
        <v>2034</v>
      </c>
      <c r="B22" s="42">
        <v>10</v>
      </c>
      <c r="C22" s="41">
        <v>2</v>
      </c>
      <c r="D22" s="48">
        <f t="shared" si="0"/>
        <v>9</v>
      </c>
      <c r="E22" s="49">
        <f t="shared" si="3"/>
        <v>6.9693632574750003E-2</v>
      </c>
      <c r="F22" s="49">
        <f t="shared" si="4"/>
        <v>1.1986070214189799</v>
      </c>
      <c r="G22" s="37">
        <f>results!K22</f>
        <v>0.62724269317275005</v>
      </c>
      <c r="H22" s="37">
        <f>results!L22</f>
        <v>10.787463192770819</v>
      </c>
      <c r="I22" s="50"/>
      <c r="J22" s="3">
        <v>8</v>
      </c>
      <c r="K22" s="3">
        <v>10</v>
      </c>
      <c r="L22" s="26">
        <v>8</v>
      </c>
      <c r="M22" s="26">
        <v>8</v>
      </c>
      <c r="N22" s="26">
        <v>9</v>
      </c>
      <c r="O22" s="32">
        <v>9</v>
      </c>
      <c r="P22" s="26">
        <v>8</v>
      </c>
      <c r="Q22" s="26">
        <v>10</v>
      </c>
      <c r="R22" s="26">
        <v>8</v>
      </c>
      <c r="S22" s="26">
        <v>8</v>
      </c>
      <c r="T22" s="32">
        <v>9</v>
      </c>
      <c r="U22" s="1">
        <v>8</v>
      </c>
      <c r="V22" s="33">
        <v>8</v>
      </c>
      <c r="W22" s="32">
        <v>9</v>
      </c>
      <c r="X22" s="26">
        <f t="shared" si="1"/>
        <v>30</v>
      </c>
      <c r="Y22" s="26">
        <f t="shared" si="2"/>
        <v>9</v>
      </c>
    </row>
    <row r="23" spans="1:25" x14ac:dyDescent="0.3">
      <c r="A23" s="41">
        <f>SummaryReportBody!A21</f>
        <v>2034</v>
      </c>
      <c r="B23" s="42">
        <v>10</v>
      </c>
      <c r="C23" s="41">
        <v>5</v>
      </c>
      <c r="D23" s="48">
        <f t="shared" si="0"/>
        <v>22</v>
      </c>
      <c r="E23" s="49">
        <f t="shared" si="3"/>
        <v>0.10892489209764999</v>
      </c>
      <c r="F23" s="49">
        <f t="shared" si="4"/>
        <v>1.5114793474702102</v>
      </c>
      <c r="G23" s="37">
        <f>results!K23</f>
        <v>2.3963476261482999</v>
      </c>
      <c r="H23" s="37">
        <f>results!L23</f>
        <v>33.252545644344622</v>
      </c>
      <c r="I23" s="50"/>
      <c r="J23" s="3">
        <v>23</v>
      </c>
      <c r="K23" s="3">
        <v>21</v>
      </c>
      <c r="L23" s="26">
        <v>23</v>
      </c>
      <c r="M23" s="26">
        <v>23</v>
      </c>
      <c r="N23" s="26">
        <v>22</v>
      </c>
      <c r="O23" s="32">
        <v>22</v>
      </c>
      <c r="P23" s="26">
        <v>23</v>
      </c>
      <c r="Q23" s="26">
        <v>21</v>
      </c>
      <c r="R23" s="26">
        <v>23</v>
      </c>
      <c r="S23" s="26">
        <v>23</v>
      </c>
      <c r="T23" s="32">
        <v>22</v>
      </c>
      <c r="U23" s="1">
        <v>23</v>
      </c>
      <c r="V23" s="33">
        <v>23</v>
      </c>
      <c r="W23" s="32">
        <v>22</v>
      </c>
      <c r="X23" s="26">
        <f t="shared" si="1"/>
        <v>30</v>
      </c>
      <c r="Y23" s="26">
        <f t="shared" si="2"/>
        <v>22</v>
      </c>
    </row>
    <row r="24" spans="1:25" x14ac:dyDescent="0.3">
      <c r="A24" s="41">
        <f>SummaryReportBody!A22</f>
        <v>2034</v>
      </c>
      <c r="B24" s="42">
        <v>11</v>
      </c>
      <c r="C24" s="41">
        <v>2</v>
      </c>
      <c r="D24" s="48">
        <f t="shared" si="0"/>
        <v>8</v>
      </c>
      <c r="E24" s="49">
        <f t="shared" si="3"/>
        <v>6.5242499504969992E-2</v>
      </c>
      <c r="F24" s="49">
        <f t="shared" si="4"/>
        <v>1.2029291840654899</v>
      </c>
      <c r="G24" s="37">
        <f>results!K24</f>
        <v>0.52193999603975993</v>
      </c>
      <c r="H24" s="37">
        <f>results!L24</f>
        <v>9.623433472523919</v>
      </c>
      <c r="I24" s="50"/>
      <c r="J24" s="3">
        <v>10</v>
      </c>
      <c r="K24" s="3">
        <v>8</v>
      </c>
      <c r="L24" s="26">
        <v>8</v>
      </c>
      <c r="M24" s="26">
        <v>9</v>
      </c>
      <c r="N24" s="26">
        <v>9</v>
      </c>
      <c r="O24" s="32">
        <v>8</v>
      </c>
      <c r="P24" s="26">
        <v>8</v>
      </c>
      <c r="Q24" s="26">
        <v>8</v>
      </c>
      <c r="R24" s="26">
        <v>9</v>
      </c>
      <c r="S24" s="26">
        <v>9</v>
      </c>
      <c r="T24" s="32">
        <v>8</v>
      </c>
      <c r="U24" s="1">
        <v>8</v>
      </c>
      <c r="V24" s="33">
        <v>8</v>
      </c>
      <c r="W24" s="32">
        <v>8</v>
      </c>
      <c r="X24" s="26">
        <f t="shared" si="1"/>
        <v>30</v>
      </c>
      <c r="Y24" s="26">
        <f t="shared" si="2"/>
        <v>8</v>
      </c>
    </row>
    <row r="25" spans="1:25" x14ac:dyDescent="0.3">
      <c r="A25" s="41">
        <f>SummaryReportBody!A23</f>
        <v>2034</v>
      </c>
      <c r="B25" s="42">
        <v>11</v>
      </c>
      <c r="C25" s="41">
        <v>5</v>
      </c>
      <c r="D25" s="48">
        <f t="shared" si="0"/>
        <v>22</v>
      </c>
      <c r="E25" s="49">
        <f t="shared" si="3"/>
        <v>0.10510979265374</v>
      </c>
      <c r="F25" s="49">
        <f t="shared" si="4"/>
        <v>1.54562013336353</v>
      </c>
      <c r="G25" s="37">
        <f>results!K25</f>
        <v>2.3124154383822799</v>
      </c>
      <c r="H25" s="37">
        <f>results!L25</f>
        <v>34.003642933997661</v>
      </c>
      <c r="I25" s="50"/>
      <c r="J25" s="3">
        <v>20</v>
      </c>
      <c r="K25" s="3">
        <v>22</v>
      </c>
      <c r="L25" s="26">
        <v>22</v>
      </c>
      <c r="M25" s="26">
        <v>22</v>
      </c>
      <c r="N25" s="26">
        <v>21</v>
      </c>
      <c r="O25" s="32">
        <v>22</v>
      </c>
      <c r="P25" s="26">
        <v>22</v>
      </c>
      <c r="Q25" s="26">
        <v>22</v>
      </c>
      <c r="R25" s="26">
        <v>21</v>
      </c>
      <c r="S25" s="26">
        <v>21</v>
      </c>
      <c r="T25" s="32">
        <v>22</v>
      </c>
      <c r="U25" s="1">
        <v>22</v>
      </c>
      <c r="V25" s="33">
        <v>22</v>
      </c>
      <c r="W25" s="32">
        <v>22</v>
      </c>
      <c r="X25" s="26">
        <f t="shared" si="1"/>
        <v>30</v>
      </c>
      <c r="Y25" s="26">
        <f t="shared" si="2"/>
        <v>22</v>
      </c>
    </row>
    <row r="26" spans="1:25" x14ac:dyDescent="0.3">
      <c r="A26" s="41">
        <f>SummaryReportBody!A24</f>
        <v>2034</v>
      </c>
      <c r="B26" s="42">
        <v>12</v>
      </c>
      <c r="C26" s="41">
        <v>2</v>
      </c>
      <c r="D26" s="48">
        <f t="shared" si="0"/>
        <v>10</v>
      </c>
      <c r="E26" s="49">
        <f t="shared" si="3"/>
        <v>6.8553842680210003E-2</v>
      </c>
      <c r="F26" s="49">
        <f t="shared" si="4"/>
        <v>1.27835152851831</v>
      </c>
      <c r="G26" s="37">
        <f>results!K26</f>
        <v>0.68553842680210009</v>
      </c>
      <c r="H26" s="37">
        <f>results!L26</f>
        <v>12.7835152851831</v>
      </c>
      <c r="I26" s="50"/>
      <c r="J26" s="3">
        <v>8</v>
      </c>
      <c r="K26" s="3">
        <v>8</v>
      </c>
      <c r="L26" s="26">
        <v>10</v>
      </c>
      <c r="M26" s="26">
        <v>8</v>
      </c>
      <c r="N26" s="26">
        <v>8</v>
      </c>
      <c r="O26" s="32">
        <v>10</v>
      </c>
      <c r="P26" s="26">
        <v>10</v>
      </c>
      <c r="Q26" s="26">
        <v>8</v>
      </c>
      <c r="R26" s="26">
        <v>9</v>
      </c>
      <c r="S26" s="26">
        <v>9</v>
      </c>
      <c r="T26" s="32">
        <v>10</v>
      </c>
      <c r="U26" s="1">
        <v>10</v>
      </c>
      <c r="V26" s="33">
        <v>10</v>
      </c>
      <c r="W26" s="32">
        <v>10</v>
      </c>
      <c r="X26" s="26">
        <f t="shared" si="1"/>
        <v>30</v>
      </c>
      <c r="Y26" s="26">
        <f t="shared" si="2"/>
        <v>10</v>
      </c>
    </row>
    <row r="27" spans="1:25" x14ac:dyDescent="0.3">
      <c r="A27" s="41">
        <f>SummaryReportBody!A25</f>
        <v>2034</v>
      </c>
      <c r="B27" s="42">
        <v>12</v>
      </c>
      <c r="C27" s="41">
        <v>5</v>
      </c>
      <c r="D27" s="48">
        <f t="shared" si="0"/>
        <v>21</v>
      </c>
      <c r="E27" s="49">
        <f t="shared" si="3"/>
        <v>0.10907480643581001</v>
      </c>
      <c r="F27" s="49">
        <f t="shared" si="4"/>
        <v>1.6706564075681403</v>
      </c>
      <c r="G27" s="37">
        <f>results!K27</f>
        <v>2.2905709351520103</v>
      </c>
      <c r="H27" s="37">
        <f>results!L27</f>
        <v>35.083784558930944</v>
      </c>
      <c r="I27" s="50"/>
      <c r="J27" s="3">
        <v>23</v>
      </c>
      <c r="K27" s="3">
        <v>23</v>
      </c>
      <c r="L27" s="26">
        <v>21</v>
      </c>
      <c r="M27" s="26">
        <v>23</v>
      </c>
      <c r="N27" s="26">
        <v>23</v>
      </c>
      <c r="O27" s="32">
        <v>21</v>
      </c>
      <c r="P27" s="26">
        <v>21</v>
      </c>
      <c r="Q27" s="26">
        <v>23</v>
      </c>
      <c r="R27" s="26">
        <v>22</v>
      </c>
      <c r="S27" s="26">
        <v>22</v>
      </c>
      <c r="T27" s="32">
        <v>21</v>
      </c>
      <c r="U27" s="1">
        <v>21</v>
      </c>
      <c r="V27" s="33">
        <v>21</v>
      </c>
      <c r="W27" s="32">
        <v>21</v>
      </c>
      <c r="X27" s="26">
        <f t="shared" si="1"/>
        <v>30</v>
      </c>
      <c r="Y27" s="26">
        <f t="shared" si="2"/>
        <v>21</v>
      </c>
    </row>
    <row r="28" spans="1:25" x14ac:dyDescent="0.3">
      <c r="A28" s="71" t="s">
        <v>73</v>
      </c>
      <c r="B28" s="72"/>
      <c r="C28" s="72"/>
      <c r="D28" s="72"/>
      <c r="E28" s="72"/>
      <c r="F28" s="73"/>
      <c r="G28" s="37">
        <f>SUM(G4:G27)</f>
        <v>35.271610689975759</v>
      </c>
      <c r="H28" s="37">
        <f>SUM(H4:H27)</f>
        <v>504.5634978561809</v>
      </c>
      <c r="I28" s="50"/>
      <c r="J28" s="3"/>
      <c r="K28" s="3"/>
      <c r="U28" s="1"/>
    </row>
    <row r="29" spans="1:25" x14ac:dyDescent="0.3">
      <c r="A29" s="51"/>
      <c r="B29" s="52"/>
      <c r="C29" s="51"/>
      <c r="D29" s="53"/>
      <c r="E29" s="54"/>
      <c r="F29" s="54"/>
      <c r="G29" s="55"/>
      <c r="H29" s="55"/>
      <c r="I29" s="50"/>
      <c r="J29" s="3"/>
      <c r="K29" s="3"/>
      <c r="U29" s="1"/>
    </row>
    <row r="30" spans="1:25" x14ac:dyDescent="0.3">
      <c r="A30" s="1" t="s">
        <v>10</v>
      </c>
      <c r="B30" s="24"/>
      <c r="C30" s="1"/>
      <c r="D30" s="56"/>
      <c r="E30" s="57" t="s">
        <v>3</v>
      </c>
      <c r="F30" s="57" t="s">
        <v>74</v>
      </c>
      <c r="G30" s="58" t="s">
        <v>75</v>
      </c>
      <c r="H30" s="58" t="s">
        <v>76</v>
      </c>
      <c r="I30" s="50"/>
      <c r="J30" s="3"/>
      <c r="K30" s="3"/>
      <c r="U30" s="1"/>
    </row>
    <row r="31" spans="1:25" ht="52.8" customHeight="1" x14ac:dyDescent="0.3">
      <c r="A31" s="4" t="s">
        <v>11</v>
      </c>
      <c r="B31" s="74" t="s">
        <v>12</v>
      </c>
      <c r="C31" s="75"/>
      <c r="D31" s="38">
        <f>SUM(D4:D27)</f>
        <v>365</v>
      </c>
      <c r="E31" s="59"/>
      <c r="F31" s="59"/>
      <c r="G31" s="60">
        <f>SUM(G4:G27)</f>
        <v>35.271610689975759</v>
      </c>
      <c r="H31" s="60">
        <f>SUM(H4:H27)</f>
        <v>504.5634978561809</v>
      </c>
      <c r="I31" s="7"/>
      <c r="J31" s="34">
        <f>SUM(J4:J27)</f>
        <v>366</v>
      </c>
      <c r="K31" s="34">
        <f t="shared" ref="K31:Y31" si="5">SUM(K4:K27)</f>
        <v>365</v>
      </c>
      <c r="L31" s="34">
        <f t="shared" si="5"/>
        <v>366</v>
      </c>
      <c r="M31" s="34">
        <f t="shared" si="5"/>
        <v>366</v>
      </c>
      <c r="N31" s="34">
        <f t="shared" si="5"/>
        <v>365</v>
      </c>
      <c r="O31" s="35">
        <f t="shared" si="5"/>
        <v>365</v>
      </c>
      <c r="P31" s="34">
        <f t="shared" si="5"/>
        <v>365</v>
      </c>
      <c r="Q31" s="34">
        <f t="shared" si="5"/>
        <v>365</v>
      </c>
      <c r="R31" s="34">
        <f t="shared" si="5"/>
        <v>366</v>
      </c>
      <c r="S31" s="34">
        <f t="shared" si="5"/>
        <v>365</v>
      </c>
      <c r="T31" s="35">
        <f t="shared" si="5"/>
        <v>365</v>
      </c>
      <c r="U31" s="34">
        <f t="shared" si="5"/>
        <v>365</v>
      </c>
      <c r="V31" s="36">
        <f t="shared" si="5"/>
        <v>366</v>
      </c>
      <c r="W31" s="35">
        <f t="shared" si="5"/>
        <v>365</v>
      </c>
      <c r="X31" s="34">
        <f t="shared" si="5"/>
        <v>720</v>
      </c>
      <c r="Y31" s="34">
        <f t="shared" si="5"/>
        <v>365</v>
      </c>
    </row>
    <row r="32" spans="1:25" ht="37.200000000000003" customHeight="1" x14ac:dyDescent="0.3">
      <c r="A32" s="4" t="s">
        <v>18</v>
      </c>
      <c r="B32" s="74" t="s">
        <v>20</v>
      </c>
      <c r="C32" s="75"/>
      <c r="D32" s="61"/>
      <c r="E32" s="62">
        <f>MIN(E5,E7,E9,E11,E13,E15,E17,E19,E21,E23,E25,E27)</f>
        <v>9.6584516982199997E-2</v>
      </c>
      <c r="F32" s="62">
        <f>MIN(F5,F7,F9,F11,F13,F15,F17,F19,F21,F23,F25,F27)</f>
        <v>1.34609737700829</v>
      </c>
      <c r="G32" s="63"/>
      <c r="H32" s="63"/>
      <c r="I32" s="22"/>
    </row>
    <row r="33" spans="1:9" ht="55.8" x14ac:dyDescent="0.3">
      <c r="A33" s="4" t="s">
        <v>18</v>
      </c>
      <c r="B33" s="74" t="s">
        <v>21</v>
      </c>
      <c r="C33" s="75"/>
      <c r="D33" s="61"/>
      <c r="E33" s="62">
        <f>MAX(E5,E7,E9,E11,E13,E15,E17,E19,E21,E23,E25,E27)</f>
        <v>0.11371884398483999</v>
      </c>
      <c r="F33" s="62">
        <f>MAX(F5,F7,F9,F11,F13,F15,F17,F19,F21,F23,F25,F27)</f>
        <v>1.6706564075681403</v>
      </c>
      <c r="G33" s="63"/>
      <c r="H33" s="63"/>
      <c r="I33" s="22"/>
    </row>
    <row r="34" spans="1:9" ht="70.8" customHeight="1" x14ac:dyDescent="0.3">
      <c r="A34" s="4" t="s">
        <v>18</v>
      </c>
      <c r="B34" s="74" t="s">
        <v>77</v>
      </c>
      <c r="C34" s="75"/>
      <c r="D34" s="61"/>
      <c r="E34" s="62">
        <f>MAX(E4:E27)</f>
        <v>0.11371884398483999</v>
      </c>
      <c r="F34" s="62">
        <f>MAX(F4:F27)</f>
        <v>1.6706564075681403</v>
      </c>
    </row>
    <row r="35" spans="1:9" x14ac:dyDescent="0.3">
      <c r="A35" s="23"/>
      <c r="B35" s="25"/>
    </row>
  </sheetData>
  <mergeCells count="11">
    <mergeCell ref="G3:H3"/>
    <mergeCell ref="A2:A3"/>
    <mergeCell ref="B2:B3"/>
    <mergeCell ref="C2:C3"/>
    <mergeCell ref="D2:D3"/>
    <mergeCell ref="E3:F3"/>
    <mergeCell ref="A28:F28"/>
    <mergeCell ref="B31:C31"/>
    <mergeCell ref="B32:C32"/>
    <mergeCell ref="B33:C33"/>
    <mergeCell ref="B34:C3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SummaryReportBody</vt:lpstr>
      <vt:lpstr>Header2034</vt:lpstr>
      <vt:lpstr>results</vt:lpstr>
      <vt:lpstr>Ozone_cal</vt:lpstr>
      <vt:lpstr>PM25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MOVES</dc:creator>
  <cp:lastModifiedBy>Harry He</cp:lastModifiedBy>
  <cp:lastPrinted>2015-03-16T21:44:27Z</cp:lastPrinted>
  <dcterms:created xsi:type="dcterms:W3CDTF">2011-05-20T16:13:35Z</dcterms:created>
  <dcterms:modified xsi:type="dcterms:W3CDTF">2019-01-16T16:55:56Z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dfe6bc8f-0e1a-41fc-9dab-248f234b2e06</vt:lpwstr>
  </property>
</Properties>
</file>